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5480" windowHeight="9405" activeTab="0"/>
  </bookViews>
  <sheets>
    <sheet name="coz 180hs ME" sheetId="1" r:id="rId1"/>
  </sheets>
  <definedNames>
    <definedName name="_xlnm.Print_Area" localSheetId="0">'coz 180hs ME'!$A$1:$U$181</definedName>
  </definedNames>
  <calcPr fullCalcOnLoad="1"/>
</workbook>
</file>

<file path=xl/sharedStrings.xml><?xml version="1.0" encoding="utf-8"?>
<sst xmlns="http://schemas.openxmlformats.org/spreadsheetml/2006/main" count="327" uniqueCount="230">
  <si>
    <t>Dados gerais e informações básicas da planilha</t>
  </si>
  <si>
    <t>Nº Processo</t>
  </si>
  <si>
    <t>Licitação Nº</t>
  </si>
  <si>
    <t>Dia ___/___/_____ às ___:___ horas.</t>
  </si>
  <si>
    <t>A</t>
  </si>
  <si>
    <t xml:space="preserve">Data de apresentação da proposta (dia/mês/ano)   </t>
  </si>
  <si>
    <t>B</t>
  </si>
  <si>
    <t>Município/UF</t>
  </si>
  <si>
    <t xml:space="preserve"> </t>
  </si>
  <si>
    <t>C</t>
  </si>
  <si>
    <t xml:space="preserve">Ano Acordo, Convenção ou Sentença Normativa em Dissídio Coletivo  </t>
  </si>
  <si>
    <t>D</t>
  </si>
  <si>
    <t xml:space="preserve">Nº de meses de execução contratual   </t>
  </si>
  <si>
    <t>Dados complementares para composição dos custos referente à mão de obra</t>
  </si>
  <si>
    <t xml:space="preserve">Tipo de serviço (mesmo serviço com características distintas)   </t>
  </si>
  <si>
    <t xml:space="preserve">Categoria profissional (vinculada à execução contratual)  </t>
  </si>
  <si>
    <t xml:space="preserve">Data-base da categoria (dia/mês/ano)  </t>
  </si>
  <si>
    <t>Módulo 1: Composição da remuneração</t>
  </si>
  <si>
    <t>Composição da remuneração</t>
  </si>
  <si>
    <t>Salário base (Cláuaula 4ª)</t>
  </si>
  <si>
    <t>Adicional de periculosidade</t>
  </si>
  <si>
    <t>E</t>
  </si>
  <si>
    <t>F</t>
  </si>
  <si>
    <t>G</t>
  </si>
  <si>
    <t>Outros (especificar)</t>
  </si>
  <si>
    <t>Total</t>
  </si>
  <si>
    <t>Módulo 2: Benefícios mensais e diários</t>
  </si>
  <si>
    <t>Benefícios mensais e diários</t>
  </si>
  <si>
    <t>Módulo 3: Insumos diversos</t>
  </si>
  <si>
    <t>Insumos diversos</t>
  </si>
  <si>
    <t>Uniformes</t>
  </si>
  <si>
    <t>Materiais</t>
  </si>
  <si>
    <t>Equipamentos</t>
  </si>
  <si>
    <t>Módulo 4: Encargos sociais e trabalhistas</t>
  </si>
  <si>
    <t>Submódulo 4.1: Encargos previdenciários, FGTS e outras contribuições:</t>
  </si>
  <si>
    <t>Encargos previdenciários, FGTS e outras contribuições</t>
  </si>
  <si>
    <t>Percentual (%)</t>
  </si>
  <si>
    <t>Valor (R$)</t>
  </si>
  <si>
    <t>INSS</t>
  </si>
  <si>
    <t>SESI ou SESC</t>
  </si>
  <si>
    <t>SENAI ou SENAC</t>
  </si>
  <si>
    <t>INCRA</t>
  </si>
  <si>
    <t>Salário educação</t>
  </si>
  <si>
    <t>FGTS</t>
  </si>
  <si>
    <t>H</t>
  </si>
  <si>
    <t>SEBRAE</t>
  </si>
  <si>
    <t>Submódulo 4.2: 13º (décimo terceiro) salário</t>
  </si>
  <si>
    <t>13º (décimo terceiro) salário</t>
  </si>
  <si>
    <t>Subtotal</t>
  </si>
  <si>
    <t>Incidência dos encargos previstos no Submódulo 4.1 sobre 13º salário</t>
  </si>
  <si>
    <t>Submódulo 4.3: Afastamento Maternidade</t>
  </si>
  <si>
    <t>Afastamento Maternidade</t>
  </si>
  <si>
    <t>Incidência dos encargos do submódulo 4.1 sobre Afastamento Maternidade</t>
  </si>
  <si>
    <t>Submódulo 4.4: Provisão para rescisão</t>
  </si>
  <si>
    <t>Provisão para rescisão</t>
  </si>
  <si>
    <t>Incidência do FGTS sobre aviso prévio indenizado</t>
  </si>
  <si>
    <t>Aviso prévio trabalhado</t>
  </si>
  <si>
    <t>Incidência dos encargos do submódulo 4.1 sobre o aviso prévio trabalhado</t>
  </si>
  <si>
    <t>Multa sobre FGTS e contribuições sociais sobre o aviso prévio trabalhado</t>
  </si>
  <si>
    <t>Submódulo 4.5: Custo de reposição do profissional ausente</t>
  </si>
  <si>
    <t>Composição do custo de reposição do profissional ausente</t>
  </si>
  <si>
    <t>Férias e terço constitucional de férias</t>
  </si>
  <si>
    <t>Ausência por doença</t>
  </si>
  <si>
    <t>Licença paternidade</t>
  </si>
  <si>
    <t>Ausências legais</t>
  </si>
  <si>
    <t>Ausência por acidente de trabalho</t>
  </si>
  <si>
    <t>Incidência dos encargos do submódulo 4.1 sobre o custo de reposição do profissional ausente</t>
  </si>
  <si>
    <t>Quadro-Resumo do Módulo 4: Encargos sociais e trabalhistas</t>
  </si>
  <si>
    <t>4.1 Encargos previdenciários, FGTS e outras contribuições</t>
  </si>
  <si>
    <t>4.2 13º (décimo-terceiro) salário</t>
  </si>
  <si>
    <t>4.3 Afastamento maternidade</t>
  </si>
  <si>
    <t>4.4 Custo de rescisão</t>
  </si>
  <si>
    <t>4.5 Custo de reposição do profissional ausente</t>
  </si>
  <si>
    <t>4.6 Outros (especificar)</t>
  </si>
  <si>
    <t>TOTALIZANDO</t>
  </si>
  <si>
    <t>Mão-de-obra vinculada à execução contratual (valor por empregado)</t>
  </si>
  <si>
    <t>Módulo 1 – Composição da remuneração</t>
  </si>
  <si>
    <t>Módulo 2 – Benefícios mensais e diários</t>
  </si>
  <si>
    <t>Módulo 3 – Insumos diversos (uniformes, materiais, equipamentos e outros)</t>
  </si>
  <si>
    <t>Módulo 4 – Encargos sociais e trabalhistas</t>
  </si>
  <si>
    <t>Subtotal (A + B +C+ D)</t>
  </si>
  <si>
    <t>Custos indiretos, tributos e lucro</t>
  </si>
  <si>
    <t>Custos indiretos</t>
  </si>
  <si>
    <t>Lucro</t>
  </si>
  <si>
    <t>Tributos</t>
  </si>
  <si>
    <t>B.1. Tributos federais (especificar)</t>
  </si>
  <si>
    <t>B.2 Tributos estaduais (especificar)</t>
  </si>
  <si>
    <t>B.3 Tributos municipais (especificar)</t>
  </si>
  <si>
    <t>Quadro-Resumo do custo por empregado</t>
  </si>
  <si>
    <t>Módulo 5 – Custos indiretos, tributos e lucro</t>
  </si>
  <si>
    <t>Valor total por empregado</t>
  </si>
  <si>
    <t>Quadro-Resumo do valor mensal dos serviços</t>
  </si>
  <si>
    <t>Adicional noturno (20% sobre a hora diurna)</t>
  </si>
  <si>
    <t>MEMÓRIA DE CÁLCULO- ADICIONAL NOTURNO</t>
  </si>
  <si>
    <t>Hora normal</t>
  </si>
  <si>
    <t>Adicional</t>
  </si>
  <si>
    <t>Valor Adicioal</t>
  </si>
  <si>
    <t>Mensal</t>
  </si>
  <si>
    <t>MEMÓRIA DE CÁLCULO- hora noturna adicional</t>
  </si>
  <si>
    <t>Hora noturna</t>
  </si>
  <si>
    <t>% Acréscimo</t>
  </si>
  <si>
    <t>Acrescimo</t>
  </si>
  <si>
    <t>C. mensal</t>
  </si>
  <si>
    <t>C. mensal (2h)</t>
  </si>
  <si>
    <t>MEMÓRIA DE CÁLCULO TRANPORTE</t>
  </si>
  <si>
    <t>Valor passagem</t>
  </si>
  <si>
    <t>Nº passagens/dia</t>
  </si>
  <si>
    <t>Nº dias/mês</t>
  </si>
  <si>
    <t>Total mensal</t>
  </si>
  <si>
    <t>Desc. Emp.</t>
  </si>
  <si>
    <t>Custo</t>
  </si>
  <si>
    <t>MEMÓRIA DE CÁLCULO - VALE ALIMENTAÇÃO</t>
  </si>
  <si>
    <t>Valor vale</t>
  </si>
  <si>
    <t>Desc. Emp</t>
  </si>
  <si>
    <t xml:space="preserve">Assistência médica e familiar </t>
  </si>
  <si>
    <t>Contribuição</t>
  </si>
  <si>
    <t>Desc. Empr.</t>
  </si>
  <si>
    <t>MEMÓRIA DE CÁLCULO - PLANO BENEFÍCIO FAMILIAR</t>
  </si>
  <si>
    <t>MEMÓRIA DE CÁLCULO - UNIFORMES</t>
  </si>
  <si>
    <t>Custo mensal</t>
  </si>
  <si>
    <t>Custo anual/empregado</t>
  </si>
  <si>
    <t>MEMÓRIA DE CÁLCULO - MATERIAIS</t>
  </si>
  <si>
    <t>Base cálculo tributos</t>
  </si>
  <si>
    <t>% Tributos</t>
  </si>
  <si>
    <t>C. Mensal</t>
  </si>
  <si>
    <t>Custo p/empregado</t>
  </si>
  <si>
    <t>MEMÓRIA DE CÁLCULO EQUIPAMENTOS</t>
  </si>
  <si>
    <t>Estimativa anual</t>
  </si>
  <si>
    <t>Vida útil (anos)</t>
  </si>
  <si>
    <t>% depreciação</t>
  </si>
  <si>
    <t>Outros - Equipamentos de Proteção Individual</t>
  </si>
  <si>
    <t>MEMÓRIO DE CÁLCULO - EPIs</t>
  </si>
  <si>
    <t>Custo Total Ano</t>
  </si>
  <si>
    <t>Custo p/ emp.</t>
  </si>
  <si>
    <t>MEMÓRIA DE CÁLCULO - AVISO PRÉVIO INDENIZADO</t>
  </si>
  <si>
    <t>Incidência</t>
  </si>
  <si>
    <t>Aviso prévio indenizado (Se 0,05% do pessoal nesta situação - STF)</t>
  </si>
  <si>
    <t>Incidência STF</t>
  </si>
  <si>
    <t>União</t>
  </si>
  <si>
    <t>Base cálculo</t>
  </si>
  <si>
    <t>Multa FGTS 40%+10%)</t>
  </si>
  <si>
    <t>FGTS (8%)</t>
  </si>
  <si>
    <t>90% demitido - CNJ</t>
  </si>
  <si>
    <t>Incidência - TCU</t>
  </si>
  <si>
    <t>5% cumprem aviso</t>
  </si>
  <si>
    <t>MEMÓRIA DE CÁLCULO - FÉRIAS ACRESCIDA 1/3</t>
  </si>
  <si>
    <t>Remuneração</t>
  </si>
  <si>
    <t>Nº meses contrato</t>
  </si>
  <si>
    <t>Custo de referência - União</t>
  </si>
  <si>
    <t>Dias licença/dias mês</t>
  </si>
  <si>
    <t>Expectativa mensal novos afastamentos</t>
  </si>
  <si>
    <t>% de mulheres RS -Estudo União p. 113</t>
  </si>
  <si>
    <t>MEMÓRIA DE CÁLCULO - TRIBUTOS</t>
  </si>
  <si>
    <t>Total Faturamento</t>
  </si>
  <si>
    <t>Base cáculo tributos</t>
  </si>
  <si>
    <t>COFINS</t>
  </si>
  <si>
    <t>PIS</t>
  </si>
  <si>
    <t>ISS</t>
  </si>
  <si>
    <t>Total dos tributos</t>
  </si>
  <si>
    <t>Total Módulo 5</t>
  </si>
  <si>
    <t>Lucro real</t>
  </si>
  <si>
    <t xml:space="preserve">C </t>
  </si>
  <si>
    <t xml:space="preserve">Tributos </t>
  </si>
  <si>
    <t>ME/EPP</t>
  </si>
  <si>
    <t>MEs/EPPs (alíquotas máximas)</t>
  </si>
  <si>
    <t>% Desc. Emp. (teto:20%)</t>
  </si>
  <si>
    <t>I</t>
  </si>
  <si>
    <t>Adicional 1/3</t>
  </si>
  <si>
    <t>MEMÓRIA DE CÁLCULO - AFASTAMENTO MATERNIDADE (Dados da União para RS p. 113 - Estudo SLTI CC06 2014 e p. 73 Caderno Logística)</t>
  </si>
  <si>
    <t>Multa FGTS (40%+10%)</t>
  </si>
  <si>
    <t>Custo de referência (União) SLTI p-115-119</t>
  </si>
  <si>
    <t>MEMÓRIA DE CÁLCULO - AVISO PRÉVIO INDENIZADO - União</t>
  </si>
  <si>
    <t>Custo mensal de referência (União) SLTI p-115-119</t>
  </si>
  <si>
    <t>Nº meses no emprego - Dados da RAIS</t>
  </si>
  <si>
    <t>Incidência/ proporção</t>
  </si>
  <si>
    <t>Custo Aviso prévio indenizado</t>
  </si>
  <si>
    <t>API-Considerando 5 anos</t>
  </si>
  <si>
    <t>API-Considerando 1 ano</t>
  </si>
  <si>
    <t>1 ano</t>
  </si>
  <si>
    <t>5 anos</t>
  </si>
  <si>
    <t>MEMÓRIA DE CALCULO - MULTA SOBRE AVISO PREVIO TRABALHADO -STF</t>
  </si>
  <si>
    <t>MEMÓRIA DE CALCULO - MULTA SOBRE AVISO PREVIO INDENIZADO -STF</t>
  </si>
  <si>
    <t>Parcela a considerar na planilha</t>
  </si>
  <si>
    <t>Índice de produtividade</t>
  </si>
  <si>
    <t>MEMÓRIA DE CÁLCULO - Nº DE PRESTADORES</t>
  </si>
  <si>
    <t>área</t>
  </si>
  <si>
    <t>nº prestadores</t>
  </si>
  <si>
    <t>MEMÓRIA DE CÁLCULO - AVISO PRÉVIO TRABALHADO</t>
  </si>
  <si>
    <t>Custo mensal-referência</t>
  </si>
  <si>
    <t>Base de cálculo</t>
  </si>
  <si>
    <t xml:space="preserve">MEMÓRIA DE CÁLCULO - MÉDIA DE DIAS DO MÊS </t>
  </si>
  <si>
    <t>Proporção não trabalhada - 1 ano</t>
  </si>
  <si>
    <t>Proporção não trabalhada - 5 anos</t>
  </si>
  <si>
    <t>Normal</t>
  </si>
  <si>
    <t>Bissexto</t>
  </si>
  <si>
    <t>Multa sobre FGTS e contribuições sociais sobre o aviso prévio indenizado                     3,6%</t>
  </si>
  <si>
    <t>Custo referência</t>
  </si>
  <si>
    <t>Provisão mensal  do adicional</t>
  </si>
  <si>
    <t>Custo Férias + 1/3</t>
  </si>
  <si>
    <t>Multa (50%+10%)</t>
  </si>
  <si>
    <t>Custo multa</t>
  </si>
  <si>
    <t>União - Multa s/aviso prévio trabalhado</t>
  </si>
  <si>
    <t>União - Aviso prévio trabalhado</t>
  </si>
  <si>
    <t>Em 4 anos</t>
  </si>
  <si>
    <t>Em ano normal</t>
  </si>
  <si>
    <t>Em ano bisexto</t>
  </si>
  <si>
    <t>Seguro acidente do trabalho (1%,2%,ou 3%) X FAP (0,5 a 2,0) - maior incidência</t>
  </si>
  <si>
    <t>Adicional de hora extra (hora normal + 50%) * nº horas extras (Ex. 2h no mês)</t>
  </si>
  <si>
    <t>Hora noturna adicional  (somente após as 05:00h) Hora noturna + 50% X nº horas (Ex.: 2h no mês)</t>
  </si>
  <si>
    <t>Santo Antônio da Patrulha</t>
  </si>
  <si>
    <t>Valor (R$) - 12 meses</t>
  </si>
  <si>
    <t>Cozinheiro/Merendeiro</t>
  </si>
  <si>
    <t xml:space="preserve">Valor Total Dos Serviços </t>
  </si>
  <si>
    <t xml:space="preserve">Quantidade total a contratar </t>
  </si>
  <si>
    <t xml:space="preserve">Módulo 5: Custos indiretos, tributos e lucro  </t>
  </si>
  <si>
    <t>Transporte (Cláusula 24)</t>
  </si>
  <si>
    <t xml:space="preserve">Auxílio creche  </t>
  </si>
  <si>
    <t xml:space="preserve">Seguro de vida, invalidez e funeral  (Cláusula 24, 10) </t>
  </si>
  <si>
    <t xml:space="preserve">Salário Normativo da Categoria Profissional (Cláusula 4ª)  </t>
  </si>
  <si>
    <t>Adicional de insalubridade (10%; 20% 0u 40%) (Cláusula 54 = 20%)</t>
  </si>
  <si>
    <t>SEEAC/RS</t>
  </si>
  <si>
    <t>Auxílio alimentação (vales, cesta básica, entre outros)</t>
  </si>
  <si>
    <t>nº prestador</t>
  </si>
  <si>
    <t xml:space="preserve">Valor proposto
por hora
</t>
  </si>
  <si>
    <t>Qtde. de horas mês</t>
  </si>
  <si>
    <t xml:space="preserve">Valor proposto mensal
</t>
  </si>
  <si>
    <t>Qtde.
de horas meses 12 meses</t>
  </si>
  <si>
    <t>Planilha de Custo e Formação de Preços - MEs/EPPs</t>
  </si>
  <si>
    <t>Descanso Semanal Remunerado</t>
  </si>
  <si>
    <t>Estimativa de Carga Horária Mensal efetivamente trabalhada 132 Hs (6h/dia x 22dias)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</si>
</sst>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000"/>
    <numFmt numFmtId="174" formatCode="&quot;R$&quot;\ #,##0.00"/>
    <numFmt numFmtId="175" formatCode="0.000000"/>
    <numFmt numFmtId="176" formatCode="0.0000000"/>
    <numFmt numFmtId="177" formatCode="0.0%"/>
    <numFmt numFmtId="178" formatCode="&quot;R$&quot;\ #,##0.000"/>
    <numFmt numFmtId="179" formatCode="0.00000000"/>
    <numFmt numFmtId="180" formatCode="0.00000"/>
    <numFmt numFmtId="181" formatCode="0.000"/>
    <numFmt numFmtId="182" formatCode="h:mm;@"/>
    <numFmt numFmtId="183" formatCode="h:mm:ss;@"/>
    <numFmt numFmtId="184" formatCode="0.00;[Red]0.00"/>
    <numFmt numFmtId="185" formatCode="0.000;[Red]0.000"/>
    <numFmt numFmtId="186" formatCode="0.0;[Red]0.0"/>
    <numFmt numFmtId="187" formatCode="0;[Red]0"/>
  </numFmts>
  <fonts count="58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60"/>
      <name val="Calibri"/>
      <family val="2"/>
    </font>
    <font>
      <b/>
      <sz val="11"/>
      <color indexed="17"/>
      <name val="Calibri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8"/>
      <name val="Arial"/>
      <family val="2"/>
    </font>
    <font>
      <b/>
      <sz val="11"/>
      <color indexed="10"/>
      <name val="Arial"/>
      <family val="2"/>
    </font>
    <font>
      <sz val="8"/>
      <name val="Arial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1" fillId="28" borderId="1" applyNumberFormat="0" applyAlignment="0" applyProtection="0"/>
    <xf numFmtId="0" fontId="42" fillId="0" borderId="0">
      <alignment horizontal="center"/>
      <protection/>
    </xf>
    <xf numFmtId="0" fontId="42" fillId="0" borderId="0">
      <alignment horizontal="center" textRotation="90"/>
      <protection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29" borderId="0" applyNumberFormat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4" fillId="30" borderId="0" applyNumberFormat="0" applyBorder="0" applyAlignment="0" applyProtection="0"/>
    <xf numFmtId="0" fontId="2" fillId="31" borderId="4" applyNumberFormat="0" applyFont="0" applyAlignment="0" applyProtection="0"/>
    <xf numFmtId="9" fontId="2" fillId="0" borderId="0" applyFont="0" applyFill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6" fillId="20" borderId="5" applyNumberFormat="0" applyAlignment="0" applyProtection="0"/>
    <xf numFmtId="169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1" fontId="2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5" fillId="19" borderId="10" xfId="33" applyFont="1" applyBorder="1" applyAlignment="1">
      <alignment horizontal="center"/>
    </xf>
    <xf numFmtId="0" fontId="5" fillId="19" borderId="10" xfId="33" applyFont="1" applyBorder="1" applyAlignment="1">
      <alignment horizontal="center" vertical="center"/>
    </xf>
    <xf numFmtId="4" fontId="5" fillId="19" borderId="10" xfId="33" applyNumberFormat="1" applyFont="1" applyBorder="1" applyAlignment="1">
      <alignment horizontal="right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justify"/>
    </xf>
    <xf numFmtId="0" fontId="0" fillId="0" borderId="0" xfId="0" applyFont="1" applyAlignment="1">
      <alignment/>
    </xf>
    <xf numFmtId="0" fontId="6" fillId="0" borderId="10" xfId="0" applyFont="1" applyBorder="1" applyAlignment="1">
      <alignment/>
    </xf>
    <xf numFmtId="17" fontId="0" fillId="0" borderId="10" xfId="0" applyNumberFormat="1" applyFont="1" applyBorder="1" applyAlignment="1">
      <alignment horizontal="right"/>
    </xf>
    <xf numFmtId="17" fontId="0" fillId="0" borderId="10" xfId="0" applyNumberFormat="1" applyFont="1" applyBorder="1" applyAlignment="1">
      <alignment/>
    </xf>
    <xf numFmtId="0" fontId="0" fillId="32" borderId="10" xfId="0" applyFont="1" applyFill="1" applyBorder="1" applyAlignment="1">
      <alignment horizontal="justify"/>
    </xf>
    <xf numFmtId="0" fontId="7" fillId="0" borderId="10" xfId="0" applyFont="1" applyBorder="1" applyAlignment="1">
      <alignment horizontal="justify"/>
    </xf>
    <xf numFmtId="0" fontId="6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0" fontId="0" fillId="0" borderId="10" xfId="0" applyFont="1" applyBorder="1" applyAlignment="1" quotePrefix="1">
      <alignment/>
    </xf>
    <xf numFmtId="2" fontId="0" fillId="0" borderId="10" xfId="0" applyNumberFormat="1" applyFont="1" applyBorder="1" applyAlignment="1" quotePrefix="1">
      <alignment/>
    </xf>
    <xf numFmtId="2" fontId="6" fillId="0" borderId="1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10" fontId="0" fillId="0" borderId="10" xfId="0" applyNumberFormat="1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0" fontId="0" fillId="0" borderId="10" xfId="53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8" fillId="10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173" fontId="9" fillId="10" borderId="0" xfId="0" applyNumberFormat="1" applyFont="1" applyFill="1" applyBorder="1" applyAlignment="1">
      <alignment/>
    </xf>
    <xf numFmtId="0" fontId="8" fillId="10" borderId="0" xfId="0" applyFont="1" applyFill="1" applyBorder="1" applyAlignment="1">
      <alignment horizontal="center" wrapText="1"/>
    </xf>
    <xf numFmtId="2" fontId="9" fillId="10" borderId="0" xfId="0" applyNumberFormat="1" applyFont="1" applyFill="1" applyBorder="1" applyAlignment="1">
      <alignment/>
    </xf>
    <xf numFmtId="10" fontId="0" fillId="33" borderId="10" xfId="0" applyNumberFormat="1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10" fontId="10" fillId="10" borderId="0" xfId="53" applyNumberFormat="1" applyFont="1" applyFill="1" applyBorder="1" applyAlignment="1">
      <alignment/>
    </xf>
    <xf numFmtId="2" fontId="0" fillId="10" borderId="0" xfId="0" applyNumberFormat="1" applyFont="1" applyFill="1" applyBorder="1" applyAlignment="1">
      <alignment/>
    </xf>
    <xf numFmtId="10" fontId="10" fillId="10" borderId="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0" fillId="10" borderId="0" xfId="0" applyFont="1" applyFill="1" applyBorder="1" applyAlignment="1">
      <alignment/>
    </xf>
    <xf numFmtId="9" fontId="10" fillId="10" borderId="0" xfId="0" applyNumberFormat="1" applyFont="1" applyFill="1" applyBorder="1" applyAlignment="1">
      <alignment/>
    </xf>
    <xf numFmtId="10" fontId="6" fillId="33" borderId="10" xfId="0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2" fontId="6" fillId="10" borderId="0" xfId="0" applyNumberFormat="1" applyFont="1" applyFill="1" applyBorder="1" applyAlignment="1">
      <alignment/>
    </xf>
    <xf numFmtId="2" fontId="8" fillId="10" borderId="10" xfId="0" applyNumberFormat="1" applyFont="1" applyFill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justify"/>
    </xf>
    <xf numFmtId="0" fontId="0" fillId="34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1" borderId="4" xfId="52" applyFont="1" applyAlignment="1">
      <alignment wrapText="1"/>
    </xf>
    <xf numFmtId="2" fontId="0" fillId="31" borderId="4" xfId="52" applyNumberFormat="1" applyFont="1" applyAlignment="1">
      <alignment/>
    </xf>
    <xf numFmtId="0" fontId="0" fillId="31" borderId="4" xfId="52" applyFont="1" applyAlignment="1">
      <alignment/>
    </xf>
    <xf numFmtId="0" fontId="6" fillId="0" borderId="11" xfId="0" applyFont="1" applyBorder="1" applyAlignment="1">
      <alignment horizontal="center"/>
    </xf>
    <xf numFmtId="0" fontId="0" fillId="31" borderId="4" xfId="52" applyFont="1" applyAlignment="1">
      <alignment horizontal="center"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31" borderId="14" xfId="52" applyFont="1" applyBorder="1" applyAlignment="1">
      <alignment horizontal="center"/>
    </xf>
    <xf numFmtId="0" fontId="0" fillId="31" borderId="14" xfId="52" applyFont="1" applyBorder="1" applyAlignment="1">
      <alignment/>
    </xf>
    <xf numFmtId="2" fontId="0" fillId="31" borderId="14" xfId="52" applyNumberFormat="1" applyFont="1" applyBorder="1" applyAlignment="1">
      <alignment/>
    </xf>
    <xf numFmtId="0" fontId="0" fillId="0" borderId="15" xfId="0" applyFont="1" applyBorder="1" applyAlignment="1">
      <alignment/>
    </xf>
    <xf numFmtId="2" fontId="0" fillId="0" borderId="15" xfId="0" applyNumberFormat="1" applyFont="1" applyBorder="1" applyAlignment="1">
      <alignment horizontal="center"/>
    </xf>
    <xf numFmtId="9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0" fillId="0" borderId="15" xfId="0" applyNumberFormat="1" applyFont="1" applyBorder="1" applyAlignment="1">
      <alignment/>
    </xf>
    <xf numFmtId="9" fontId="0" fillId="0" borderId="15" xfId="0" applyNumberFormat="1" applyFont="1" applyBorder="1" applyAlignment="1">
      <alignment/>
    </xf>
    <xf numFmtId="10" fontId="0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4" fontId="0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" fontId="0" fillId="0" borderId="15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wrapText="1"/>
    </xf>
    <xf numFmtId="10" fontId="0" fillId="0" borderId="15" xfId="0" applyNumberFormat="1" applyFont="1" applyBorder="1" applyAlignment="1">
      <alignment/>
    </xf>
    <xf numFmtId="0" fontId="0" fillId="35" borderId="15" xfId="52" applyFont="1" applyFill="1" applyBorder="1" applyAlignment="1">
      <alignment horizontal="center" wrapText="1"/>
    </xf>
    <xf numFmtId="0" fontId="0" fillId="31" borderId="15" xfId="52" applyFont="1" applyBorder="1" applyAlignment="1">
      <alignment horizontal="center" wrapText="1"/>
    </xf>
    <xf numFmtId="0" fontId="0" fillId="31" borderId="15" xfId="52" applyFont="1" applyBorder="1" applyAlignment="1">
      <alignment wrapText="1"/>
    </xf>
    <xf numFmtId="172" fontId="0" fillId="0" borderId="15" xfId="0" applyNumberFormat="1" applyFont="1" applyBorder="1" applyAlignment="1">
      <alignment/>
    </xf>
    <xf numFmtId="2" fontId="0" fillId="31" borderId="15" xfId="52" applyNumberFormat="1" applyFont="1" applyBorder="1" applyAlignment="1">
      <alignment/>
    </xf>
    <xf numFmtId="0" fontId="0" fillId="31" borderId="15" xfId="52" applyFont="1" applyBorder="1" applyAlignment="1">
      <alignment/>
    </xf>
    <xf numFmtId="9" fontId="0" fillId="31" borderId="15" xfId="52" applyNumberFormat="1" applyFont="1" applyBorder="1" applyAlignment="1">
      <alignment/>
    </xf>
    <xf numFmtId="2" fontId="11" fillId="0" borderId="15" xfId="0" applyNumberFormat="1" applyFont="1" applyBorder="1" applyAlignment="1">
      <alignment/>
    </xf>
    <xf numFmtId="16" fontId="0" fillId="0" borderId="15" xfId="0" applyNumberFormat="1" applyFont="1" applyBorder="1" applyAlignment="1">
      <alignment/>
    </xf>
    <xf numFmtId="2" fontId="6" fillId="31" borderId="14" xfId="52" applyNumberFormat="1" applyFont="1" applyBorder="1" applyAlignment="1">
      <alignment/>
    </xf>
    <xf numFmtId="10" fontId="0" fillId="31" borderId="4" xfId="52" applyNumberFormat="1" applyFont="1" applyAlignment="1">
      <alignment/>
    </xf>
    <xf numFmtId="175" fontId="0" fillId="31" borderId="4" xfId="52" applyNumberFormat="1" applyFont="1" applyAlignment="1">
      <alignment/>
    </xf>
    <xf numFmtId="176" fontId="0" fillId="31" borderId="4" xfId="52" applyNumberFormat="1" applyFont="1" applyAlignment="1">
      <alignment/>
    </xf>
    <xf numFmtId="9" fontId="6" fillId="31" borderId="4" xfId="52" applyNumberFormat="1" applyFont="1" applyAlignment="1">
      <alignment/>
    </xf>
    <xf numFmtId="2" fontId="6" fillId="0" borderId="11" xfId="0" applyNumberFormat="1" applyFont="1" applyBorder="1" applyAlignment="1">
      <alignment/>
    </xf>
    <xf numFmtId="173" fontId="0" fillId="0" borderId="15" xfId="0" applyNumberFormat="1" applyFont="1" applyBorder="1" applyAlignment="1">
      <alignment/>
    </xf>
    <xf numFmtId="10" fontId="11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5" fillId="0" borderId="13" xfId="33" applyFont="1" applyFill="1" applyBorder="1" applyAlignment="1">
      <alignment horizontal="center" vertical="center"/>
    </xf>
    <xf numFmtId="4" fontId="5" fillId="0" borderId="10" xfId="33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177" fontId="0" fillId="0" borderId="15" xfId="0" applyNumberFormat="1" applyFont="1" applyBorder="1" applyAlignment="1">
      <alignment/>
    </xf>
    <xf numFmtId="2" fontId="14" fillId="0" borderId="1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5" fillId="0" borderId="17" xfId="33" applyFont="1" applyFill="1" applyBorder="1" applyAlignment="1">
      <alignment horizontal="center" vertical="center"/>
    </xf>
    <xf numFmtId="4" fontId="5" fillId="0" borderId="16" xfId="33" applyNumberFormat="1" applyFont="1" applyFill="1" applyBorder="1" applyAlignment="1">
      <alignment horizontal="right" vertical="center"/>
    </xf>
    <xf numFmtId="0" fontId="6" fillId="0" borderId="15" xfId="0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3" xfId="0" applyFont="1" applyBorder="1" applyAlignment="1">
      <alignment/>
    </xf>
    <xf numFmtId="0" fontId="0" fillId="0" borderId="0" xfId="0" applyBorder="1" applyAlignment="1">
      <alignment/>
    </xf>
    <xf numFmtId="4" fontId="6" fillId="0" borderId="10" xfId="0" applyNumberFormat="1" applyFont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174" fontId="6" fillId="33" borderId="15" xfId="0" applyNumberFormat="1" applyFont="1" applyFill="1" applyBorder="1" applyAlignment="1">
      <alignment horizontal="center"/>
    </xf>
    <xf numFmtId="2" fontId="6" fillId="33" borderId="15" xfId="0" applyNumberFormat="1" applyFont="1" applyFill="1" applyBorder="1" applyAlignment="1">
      <alignment horizontal="center"/>
    </xf>
    <xf numFmtId="4" fontId="6" fillId="0" borderId="0" xfId="0" applyNumberFormat="1" applyFont="1" applyBorder="1" applyAlignment="1">
      <alignment/>
    </xf>
    <xf numFmtId="174" fontId="6" fillId="33" borderId="15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/>
    </xf>
    <xf numFmtId="174" fontId="6" fillId="0" borderId="15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4" fillId="0" borderId="19" xfId="0" applyFont="1" applyBorder="1" applyAlignment="1">
      <alignment/>
    </xf>
    <xf numFmtId="2" fontId="55" fillId="0" borderId="10" xfId="0" applyNumberFormat="1" applyFont="1" applyBorder="1" applyAlignment="1">
      <alignment/>
    </xf>
    <xf numFmtId="0" fontId="17" fillId="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right" vertical="center"/>
    </xf>
    <xf numFmtId="0" fontId="5" fillId="19" borderId="10" xfId="33" applyFont="1" applyBorder="1" applyAlignment="1">
      <alignment horizontal="right" vertical="center"/>
    </xf>
    <xf numFmtId="187" fontId="54" fillId="33" borderId="15" xfId="0" applyNumberFormat="1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0" fontId="13" fillId="0" borderId="11" xfId="33" applyFont="1" applyFill="1" applyBorder="1" applyAlignment="1">
      <alignment horizontal="right" vertical="center" wrapText="1" readingOrder="1"/>
    </xf>
    <xf numFmtId="0" fontId="0" fillId="0" borderId="12" xfId="0" applyFill="1" applyBorder="1" applyAlignment="1">
      <alignment wrapText="1" readingOrder="1"/>
    </xf>
    <xf numFmtId="0" fontId="0" fillId="0" borderId="13" xfId="0" applyFill="1" applyBorder="1" applyAlignment="1">
      <alignment wrapText="1" readingOrder="1"/>
    </xf>
    <xf numFmtId="0" fontId="6" fillId="0" borderId="20" xfId="0" applyFont="1" applyFill="1" applyBorder="1" applyAlignment="1">
      <alignment horizontal="center" wrapText="1" readingOrder="1"/>
    </xf>
    <xf numFmtId="0" fontId="6" fillId="0" borderId="21" xfId="0" applyFont="1" applyFill="1" applyBorder="1" applyAlignment="1">
      <alignment horizontal="center" wrapText="1" readingOrder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 readingOrder="1"/>
    </xf>
    <xf numFmtId="0" fontId="0" fillId="0" borderId="12" xfId="0" applyBorder="1" applyAlignment="1">
      <alignment horizontal="center" wrapText="1" readingOrder="1"/>
    </xf>
    <xf numFmtId="0" fontId="0" fillId="0" borderId="13" xfId="0" applyBorder="1" applyAlignment="1">
      <alignment horizontal="center" wrapText="1" readingOrder="1"/>
    </xf>
    <xf numFmtId="0" fontId="5" fillId="19" borderId="11" xfId="33" applyFont="1" applyBorder="1" applyAlignment="1">
      <alignment horizontal="center" vertical="center"/>
    </xf>
    <xf numFmtId="0" fontId="5" fillId="19" borderId="12" xfId="33" applyFont="1" applyBorder="1" applyAlignment="1">
      <alignment horizontal="center" vertical="center"/>
    </xf>
    <xf numFmtId="0" fontId="5" fillId="19" borderId="13" xfId="33" applyFont="1" applyBorder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5" fillId="19" borderId="10" xfId="33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4" fillId="30" borderId="10" xfId="51" applyFont="1" applyBorder="1" applyAlignment="1">
      <alignment horizontal="center" vertical="center"/>
    </xf>
    <xf numFmtId="0" fontId="0" fillId="0" borderId="0" xfId="0" applyAlignment="1">
      <alignment/>
    </xf>
    <xf numFmtId="2" fontId="10" fillId="0" borderId="0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6" borderId="10" xfId="19" applyFont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31" borderId="4" xfId="52" applyFont="1" applyAlignment="1">
      <alignment horizontal="center" wrapText="1"/>
    </xf>
    <xf numFmtId="0" fontId="6" fillId="31" borderId="4" xfId="52" applyFont="1" applyAlignment="1">
      <alignment horizontal="center"/>
    </xf>
    <xf numFmtId="0" fontId="6" fillId="31" borderId="15" xfId="52" applyFont="1" applyBorder="1" applyAlignment="1">
      <alignment horizontal="center"/>
    </xf>
    <xf numFmtId="0" fontId="0" fillId="31" borderId="15" xfId="52" applyFont="1" applyBorder="1" applyAlignment="1">
      <alignment horizontal="center"/>
    </xf>
    <xf numFmtId="0" fontId="0" fillId="31" borderId="15" xfId="52" applyFont="1" applyBorder="1" applyAlignment="1">
      <alignment horizontal="center" wrapText="1"/>
    </xf>
    <xf numFmtId="0" fontId="0" fillId="31" borderId="4" xfId="52" applyFont="1" applyAlignment="1">
      <alignment horizontal="center"/>
    </xf>
    <xf numFmtId="0" fontId="0" fillId="31" borderId="28" xfId="52" applyFont="1" applyBorder="1" applyAlignment="1">
      <alignment horizontal="center"/>
    </xf>
    <xf numFmtId="0" fontId="0" fillId="31" borderId="29" xfId="52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" fillId="6" borderId="11" xfId="19" applyFont="1" applyBorder="1" applyAlignment="1">
      <alignment horizontal="center"/>
    </xf>
    <xf numFmtId="0" fontId="3" fillId="6" borderId="12" xfId="19" applyFont="1" applyBorder="1" applyAlignment="1">
      <alignment horizontal="center"/>
    </xf>
    <xf numFmtId="0" fontId="3" fillId="6" borderId="13" xfId="19" applyFont="1" applyBorder="1" applyAlignment="1">
      <alignment horizontal="center"/>
    </xf>
    <xf numFmtId="0" fontId="0" fillId="0" borderId="10" xfId="0" applyFill="1" applyBorder="1" applyAlignment="1">
      <alignment horizontal="left" vertical="center"/>
    </xf>
    <xf numFmtId="0" fontId="47" fillId="0" borderId="15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vertical="center"/>
    </xf>
    <xf numFmtId="0" fontId="6" fillId="37" borderId="10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/>
    </xf>
    <xf numFmtId="187" fontId="56" fillId="0" borderId="15" xfId="0" applyNumberFormat="1" applyFont="1" applyBorder="1" applyAlignment="1">
      <alignment horizontal="center" wrapText="1"/>
    </xf>
    <xf numFmtId="2" fontId="57" fillId="0" borderId="15" xfId="0" applyNumberFormat="1" applyFont="1" applyBorder="1" applyAlignment="1">
      <alignment horizontal="center" vertical="justify"/>
    </xf>
    <xf numFmtId="0" fontId="0" fillId="0" borderId="0" xfId="0" applyFont="1" applyBorder="1" applyAlignment="1">
      <alignment horizontal="center" wrapText="1"/>
    </xf>
    <xf numFmtId="3" fontId="6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14" fontId="0" fillId="0" borderId="11" xfId="0" applyNumberFormat="1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32" borderId="2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eading" xfId="44"/>
    <cellStyle name="Heading1" xfId="45"/>
    <cellStyle name="Hyperlink" xfId="46"/>
    <cellStyle name="Followed Hyperlink" xfId="47"/>
    <cellStyle name="Incorreto" xfId="48"/>
    <cellStyle name="Currency" xfId="49"/>
    <cellStyle name="Currency [0]" xfId="50"/>
    <cellStyle name="Neutra" xfId="51"/>
    <cellStyle name="Nota" xfId="52"/>
    <cellStyle name="Percent" xfId="53"/>
    <cellStyle name="Result" xfId="54"/>
    <cellStyle name="Result2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V487"/>
  <sheetViews>
    <sheetView tabSelected="1" view="pageBreakPreview" zoomScaleSheetLayoutView="100" zoomScalePageLayoutView="0" workbookViewId="0" topLeftCell="A34">
      <selection activeCell="D15" sqref="D15:H15"/>
    </sheetView>
  </sheetViews>
  <sheetFormatPr defaultColWidth="10.625" defaultRowHeight="14.25"/>
  <cols>
    <col min="1" max="1" width="3.25390625" style="6" customWidth="1"/>
    <col min="2" max="3" width="10.625" style="4" customWidth="1"/>
    <col min="4" max="4" width="10.125" style="4" customWidth="1"/>
    <col min="5" max="5" width="14.125" style="4" customWidth="1"/>
    <col min="6" max="6" width="20.50390625" style="4" customWidth="1"/>
    <col min="7" max="7" width="14.50390625" style="4" customWidth="1"/>
    <col min="8" max="8" width="14.375" style="4" customWidth="1"/>
    <col min="9" max="9" width="12.625" style="4" customWidth="1"/>
    <col min="10" max="10" width="15.25390625" style="5" customWidth="1"/>
    <col min="11" max="11" width="16.50390625" style="5" customWidth="1"/>
    <col min="12" max="12" width="17.875" style="5" customWidth="1"/>
    <col min="13" max="13" width="20.625" style="5" customWidth="1"/>
    <col min="14" max="14" width="17.875" style="5" customWidth="1"/>
    <col min="15" max="20" width="10.625" style="5" customWidth="1"/>
    <col min="21" max="16384" width="10.625" style="4" customWidth="1"/>
  </cols>
  <sheetData>
    <row r="1" spans="1:77" ht="14.25">
      <c r="A1" s="143" t="s">
        <v>227</v>
      </c>
      <c r="B1" s="144"/>
      <c r="C1" s="144"/>
      <c r="D1" s="144"/>
      <c r="E1" s="144"/>
      <c r="F1" s="144"/>
      <c r="G1" s="144"/>
      <c r="H1" s="144"/>
      <c r="I1" s="14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120"/>
    </row>
    <row r="2" spans="1:77" ht="15" customHeight="1">
      <c r="A2" s="146"/>
      <c r="B2" s="147"/>
      <c r="C2" s="147"/>
      <c r="D2" s="147"/>
      <c r="E2" s="147"/>
      <c r="F2" s="147"/>
      <c r="G2" s="147"/>
      <c r="H2" s="147"/>
      <c r="I2" s="148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120"/>
    </row>
    <row r="3" spans="1:76" s="8" customFormat="1" ht="14.25">
      <c r="A3" s="6"/>
      <c r="B3" s="4"/>
      <c r="C3" s="7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</row>
    <row r="4" spans="1:76" s="8" customFormat="1" ht="15">
      <c r="A4" s="193" t="s">
        <v>0</v>
      </c>
      <c r="B4" s="193"/>
      <c r="C4" s="193"/>
      <c r="D4" s="193"/>
      <c r="E4" s="193"/>
      <c r="F4" s="4"/>
      <c r="G4" s="4"/>
      <c r="H4" s="4"/>
      <c r="I4" s="4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</row>
    <row r="5" spans="1:20" s="8" customFormat="1" ht="14.25">
      <c r="A5" s="219" t="s">
        <v>1</v>
      </c>
      <c r="B5" s="219"/>
      <c r="C5" s="219"/>
      <c r="D5" s="219"/>
      <c r="E5" s="220"/>
      <c r="F5" s="221"/>
      <c r="G5" s="221"/>
      <c r="H5" s="221"/>
      <c r="I5" s="222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s="8" customFormat="1" ht="14.25">
      <c r="A6" s="219" t="s">
        <v>2</v>
      </c>
      <c r="B6" s="219"/>
      <c r="C6" s="219"/>
      <c r="D6" s="219"/>
      <c r="E6" s="220"/>
      <c r="F6" s="235"/>
      <c r="G6" s="221"/>
      <c r="H6" s="221"/>
      <c r="I6" s="222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s="8" customFormat="1" ht="14.25" customHeight="1">
      <c r="A7" s="219" t="s">
        <v>3</v>
      </c>
      <c r="B7" s="219"/>
      <c r="C7" s="219"/>
      <c r="D7" s="219"/>
      <c r="E7" s="232"/>
      <c r="F7" s="226" t="s">
        <v>229</v>
      </c>
      <c r="G7" s="226"/>
      <c r="H7" s="227">
        <v>132</v>
      </c>
      <c r="I7" s="227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s="8" customFormat="1" ht="15">
      <c r="A8" s="6"/>
      <c r="B8" s="4"/>
      <c r="C8" s="9"/>
      <c r="D8" s="4"/>
      <c r="E8" s="119"/>
      <c r="F8" s="226"/>
      <c r="G8" s="226"/>
      <c r="H8" s="227"/>
      <c r="I8" s="227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s="8" customFormat="1" ht="14.25">
      <c r="A9" s="6" t="s">
        <v>4</v>
      </c>
      <c r="B9" s="151" t="s">
        <v>5</v>
      </c>
      <c r="C9" s="151"/>
      <c r="D9" s="151"/>
      <c r="E9" s="151"/>
      <c r="F9" s="236"/>
      <c r="G9" s="4"/>
      <c r="H9" s="10">
        <v>42430</v>
      </c>
      <c r="I9" s="11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4.25">
      <c r="A10" s="6" t="s">
        <v>6</v>
      </c>
      <c r="B10" s="151" t="s">
        <v>7</v>
      </c>
      <c r="C10" s="151"/>
      <c r="D10" s="151"/>
      <c r="E10" s="12" t="s">
        <v>8</v>
      </c>
      <c r="F10" s="4"/>
      <c r="G10" s="4"/>
      <c r="H10" s="103" t="s">
        <v>209</v>
      </c>
      <c r="I10" s="4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s="8" customFormat="1" ht="14.25">
      <c r="A11" s="6" t="s">
        <v>9</v>
      </c>
      <c r="B11" s="151" t="s">
        <v>10</v>
      </c>
      <c r="C11" s="151"/>
      <c r="D11" s="151"/>
      <c r="E11" s="151"/>
      <c r="F11" s="151"/>
      <c r="G11" s="4"/>
      <c r="H11" s="103" t="s">
        <v>220</v>
      </c>
      <c r="I11" s="4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s="8" customFormat="1" ht="14.25">
      <c r="A12" s="6" t="s">
        <v>11</v>
      </c>
      <c r="B12" s="173" t="s">
        <v>12</v>
      </c>
      <c r="C12" s="174"/>
      <c r="D12" s="174"/>
      <c r="E12" s="174"/>
      <c r="F12" s="223"/>
      <c r="G12" s="4"/>
      <c r="H12" s="4">
        <v>12</v>
      </c>
      <c r="I12" s="4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s="8" customFormat="1" ht="14.25">
      <c r="A13" s="6"/>
      <c r="B13" s="4"/>
      <c r="C13" s="13"/>
      <c r="D13" s="4"/>
      <c r="E13" s="4"/>
      <c r="F13" s="4"/>
      <c r="G13" s="4"/>
      <c r="H13" s="4"/>
      <c r="I13" s="114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s="8" customFormat="1" ht="15">
      <c r="A14" s="193"/>
      <c r="B14" s="193"/>
      <c r="C14" s="193"/>
      <c r="D14" s="224" t="s">
        <v>213</v>
      </c>
      <c r="E14" s="224"/>
      <c r="F14" s="224"/>
      <c r="G14" s="224"/>
      <c r="H14" s="225"/>
      <c r="I14" s="82" t="s">
        <v>222</v>
      </c>
      <c r="J14" s="140"/>
      <c r="K14" s="228"/>
      <c r="L14" s="228"/>
      <c r="M14" s="5"/>
      <c r="N14" s="5"/>
      <c r="O14" s="5"/>
      <c r="P14" s="5"/>
      <c r="Q14" s="5"/>
      <c r="R14" s="5"/>
      <c r="S14" s="5"/>
      <c r="T14" s="5"/>
    </row>
    <row r="15" spans="1:20" s="8" customFormat="1" ht="15">
      <c r="A15" s="219"/>
      <c r="B15" s="219"/>
      <c r="C15" s="219"/>
      <c r="D15" s="229"/>
      <c r="E15" s="230"/>
      <c r="F15" s="230"/>
      <c r="G15" s="230"/>
      <c r="H15" s="230"/>
      <c r="I15" s="141">
        <v>1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s="8" customFormat="1" ht="14.25">
      <c r="A16" s="232"/>
      <c r="B16" s="179"/>
      <c r="C16" s="179"/>
      <c r="D16" s="179"/>
      <c r="E16" s="179"/>
      <c r="F16" s="179"/>
      <c r="G16" s="179"/>
      <c r="H16" s="180"/>
      <c r="I16" s="66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5"/>
    </row>
    <row r="17" spans="1:19" s="8" customFormat="1" ht="15">
      <c r="A17" s="172"/>
      <c r="B17" s="172"/>
      <c r="C17" s="172"/>
      <c r="D17" s="172"/>
      <c r="E17" s="172"/>
      <c r="F17" s="172"/>
      <c r="G17" s="172"/>
      <c r="H17" s="172"/>
      <c r="I17" s="66"/>
      <c r="J17" s="189" t="s">
        <v>184</v>
      </c>
      <c r="K17" s="189"/>
      <c r="L17" s="189"/>
      <c r="M17" s="71"/>
      <c r="N17" s="71"/>
      <c r="O17" s="71"/>
      <c r="P17" s="71"/>
      <c r="Q17" s="71"/>
      <c r="R17" s="71"/>
      <c r="S17" s="71"/>
    </row>
    <row r="18" spans="1:19" s="8" customFormat="1" ht="15">
      <c r="A18" s="193" t="s">
        <v>13</v>
      </c>
      <c r="B18" s="193"/>
      <c r="C18" s="193"/>
      <c r="D18" s="193"/>
      <c r="E18" s="193"/>
      <c r="F18" s="193"/>
      <c r="G18" s="193"/>
      <c r="H18" s="193"/>
      <c r="I18" s="66"/>
      <c r="J18" s="197" t="s">
        <v>183</v>
      </c>
      <c r="K18" s="197"/>
      <c r="L18" s="71" t="s">
        <v>185</v>
      </c>
      <c r="M18" s="71" t="s">
        <v>186</v>
      </c>
      <c r="N18" s="71"/>
      <c r="O18" s="71"/>
      <c r="P18" s="71"/>
      <c r="Q18" s="71"/>
      <c r="R18" s="71"/>
      <c r="S18" s="71"/>
    </row>
    <row r="19" spans="1:19" s="8" customFormat="1" ht="14.25">
      <c r="A19" s="6">
        <v>1</v>
      </c>
      <c r="B19" s="151" t="s">
        <v>14</v>
      </c>
      <c r="C19" s="151"/>
      <c r="D19" s="151"/>
      <c r="E19" s="151"/>
      <c r="F19" s="151"/>
      <c r="G19" s="217" t="s">
        <v>211</v>
      </c>
      <c r="H19" s="218"/>
      <c r="I19" s="66"/>
      <c r="J19" s="71">
        <v>0</v>
      </c>
      <c r="K19" s="71"/>
      <c r="L19" s="71">
        <v>0</v>
      </c>
      <c r="M19" s="71">
        <v>0</v>
      </c>
      <c r="N19" s="71"/>
      <c r="O19" s="71"/>
      <c r="P19" s="71"/>
      <c r="Q19" s="71"/>
      <c r="R19" s="71"/>
      <c r="S19" s="71"/>
    </row>
    <row r="20" spans="1:19" s="8" customFormat="1" ht="15">
      <c r="A20" s="6">
        <v>2</v>
      </c>
      <c r="B20" s="212" t="s">
        <v>218</v>
      </c>
      <c r="C20" s="151"/>
      <c r="D20" s="151"/>
      <c r="E20" s="151"/>
      <c r="F20" s="151"/>
      <c r="G20" s="231">
        <v>972.51</v>
      </c>
      <c r="H20" s="231"/>
      <c r="I20" s="118"/>
      <c r="J20" s="71"/>
      <c r="K20" s="71"/>
      <c r="L20" s="71"/>
      <c r="M20" s="71"/>
      <c r="N20" s="71"/>
      <c r="O20" s="71"/>
      <c r="P20" s="71"/>
      <c r="Q20" s="71"/>
      <c r="R20" s="71"/>
      <c r="S20" s="71"/>
    </row>
    <row r="21" spans="1:19" s="8" customFormat="1" ht="14.25">
      <c r="A21" s="6">
        <v>3</v>
      </c>
      <c r="B21" s="151" t="s">
        <v>15</v>
      </c>
      <c r="C21" s="151"/>
      <c r="D21" s="151"/>
      <c r="E21" s="151"/>
      <c r="F21" s="151"/>
      <c r="G21" s="217" t="s">
        <v>211</v>
      </c>
      <c r="H21" s="218"/>
      <c r="I21" s="66"/>
      <c r="J21" s="71"/>
      <c r="K21" s="71"/>
      <c r="L21" s="71"/>
      <c r="M21" s="71"/>
      <c r="N21" s="71"/>
      <c r="O21" s="71"/>
      <c r="P21" s="71"/>
      <c r="Q21" s="71"/>
      <c r="R21" s="71"/>
      <c r="S21" s="71"/>
    </row>
    <row r="22" spans="1:19" s="8" customFormat="1" ht="14.25">
      <c r="A22" s="6">
        <v>4</v>
      </c>
      <c r="B22" s="151" t="s">
        <v>16</v>
      </c>
      <c r="C22" s="151"/>
      <c r="D22" s="151"/>
      <c r="E22" s="151"/>
      <c r="F22" s="151"/>
      <c r="G22" s="233">
        <v>42370</v>
      </c>
      <c r="H22" s="234"/>
      <c r="I22" s="66"/>
      <c r="J22" s="71"/>
      <c r="K22" s="71"/>
      <c r="L22" s="71"/>
      <c r="M22" s="71"/>
      <c r="N22" s="71"/>
      <c r="O22" s="71"/>
      <c r="P22" s="71"/>
      <c r="Q22" s="71"/>
      <c r="R22" s="71"/>
      <c r="S22" s="71"/>
    </row>
    <row r="23" spans="1:19" s="8" customFormat="1" ht="14.25">
      <c r="A23" s="6"/>
      <c r="B23" s="4"/>
      <c r="C23" s="4"/>
      <c r="D23" s="4"/>
      <c r="E23" s="4"/>
      <c r="F23" s="4"/>
      <c r="G23" s="111" t="s">
        <v>8</v>
      </c>
      <c r="H23" s="4"/>
      <c r="I23" s="66"/>
      <c r="J23" s="71"/>
      <c r="K23" s="71"/>
      <c r="L23" s="71"/>
      <c r="M23" s="71"/>
      <c r="N23" s="71"/>
      <c r="O23" s="71"/>
      <c r="P23" s="71"/>
      <c r="Q23" s="71"/>
      <c r="R23" s="71"/>
      <c r="S23" s="71"/>
    </row>
    <row r="24" spans="1:19" s="8" customFormat="1" ht="15">
      <c r="A24" s="184" t="s">
        <v>17</v>
      </c>
      <c r="B24" s="184"/>
      <c r="C24" s="184"/>
      <c r="D24" s="184"/>
      <c r="E24" s="184"/>
      <c r="F24" s="184"/>
      <c r="G24" s="184"/>
      <c r="H24" s="184"/>
      <c r="I24" s="64"/>
      <c r="J24" s="189" t="s">
        <v>93</v>
      </c>
      <c r="K24" s="189"/>
      <c r="L24" s="189"/>
      <c r="M24" s="189"/>
      <c r="N24" s="71"/>
      <c r="O24" s="71"/>
      <c r="P24" s="71"/>
      <c r="Q24" s="71"/>
      <c r="R24" s="71"/>
      <c r="S24" s="71"/>
    </row>
    <row r="25" spans="1:19" s="8" customFormat="1" ht="15">
      <c r="A25" s="6"/>
      <c r="B25" s="193" t="s">
        <v>18</v>
      </c>
      <c r="C25" s="193"/>
      <c r="D25" s="193"/>
      <c r="E25" s="193"/>
      <c r="F25" s="193"/>
      <c r="G25" s="14"/>
      <c r="H25" s="14" t="s">
        <v>37</v>
      </c>
      <c r="I25" s="66"/>
      <c r="J25" s="71" t="s">
        <v>94</v>
      </c>
      <c r="K25" s="71" t="s">
        <v>95</v>
      </c>
      <c r="L25" s="71" t="s">
        <v>96</v>
      </c>
      <c r="M25" s="71" t="s">
        <v>97</v>
      </c>
      <c r="N25" s="71"/>
      <c r="O25" s="71"/>
      <c r="P25" s="71"/>
      <c r="Q25" s="71"/>
      <c r="R25" s="71"/>
      <c r="S25" s="71"/>
    </row>
    <row r="26" spans="1:19" s="8" customFormat="1" ht="14.25">
      <c r="A26" s="6" t="s">
        <v>4</v>
      </c>
      <c r="B26" s="151" t="s">
        <v>19</v>
      </c>
      <c r="C26" s="151"/>
      <c r="D26" s="151"/>
      <c r="E26" s="151"/>
      <c r="F26" s="151"/>
      <c r="G26" s="4"/>
      <c r="H26" s="142">
        <f>G20/220*H7</f>
        <v>583.506</v>
      </c>
      <c r="I26" s="15"/>
      <c r="J26" s="72">
        <f>H26/220</f>
        <v>2.6523</v>
      </c>
      <c r="K26" s="73">
        <v>0.2</v>
      </c>
      <c r="L26" s="72">
        <f>J26*K26</f>
        <v>0.53046</v>
      </c>
      <c r="M26" s="74">
        <f>L26*2</f>
        <v>1.06092</v>
      </c>
      <c r="N26" s="71"/>
      <c r="O26" s="71"/>
      <c r="P26" s="71"/>
      <c r="Q26" s="71"/>
      <c r="R26" s="71"/>
      <c r="S26" s="71"/>
    </row>
    <row r="27" spans="1:19" s="8" customFormat="1" ht="14.25">
      <c r="A27" s="6" t="s">
        <v>6</v>
      </c>
      <c r="B27" s="151" t="s">
        <v>20</v>
      </c>
      <c r="C27" s="151"/>
      <c r="D27" s="151"/>
      <c r="E27" s="151"/>
      <c r="F27" s="151"/>
      <c r="G27" s="16"/>
      <c r="H27" s="17"/>
      <c r="I27" s="17"/>
      <c r="J27" s="71"/>
      <c r="K27" s="71"/>
      <c r="L27" s="71"/>
      <c r="M27" s="71"/>
      <c r="N27" s="71"/>
      <c r="O27" s="71"/>
      <c r="P27" s="71"/>
      <c r="Q27" s="71"/>
      <c r="R27" s="71"/>
      <c r="S27" s="71"/>
    </row>
    <row r="28" spans="1:19" s="8" customFormat="1" ht="15">
      <c r="A28" s="6" t="s">
        <v>9</v>
      </c>
      <c r="B28" s="212" t="s">
        <v>219</v>
      </c>
      <c r="C28" s="151"/>
      <c r="D28" s="151"/>
      <c r="E28" s="151"/>
      <c r="F28" s="151"/>
      <c r="G28" s="16">
        <v>0.2</v>
      </c>
      <c r="H28" s="15">
        <f>H26*20%</f>
        <v>116.7012</v>
      </c>
      <c r="I28" s="4"/>
      <c r="J28" s="189" t="s">
        <v>98</v>
      </c>
      <c r="K28" s="189"/>
      <c r="L28" s="189"/>
      <c r="M28" s="189"/>
      <c r="N28" s="71"/>
      <c r="O28" s="71"/>
      <c r="P28" s="71"/>
      <c r="Q28" s="71"/>
      <c r="R28" s="71"/>
      <c r="S28" s="71"/>
    </row>
    <row r="29" spans="1:19" s="8" customFormat="1" ht="14.25">
      <c r="A29" s="6" t="s">
        <v>11</v>
      </c>
      <c r="B29" s="151" t="s">
        <v>92</v>
      </c>
      <c r="C29" s="151"/>
      <c r="D29" s="151"/>
      <c r="E29" s="151"/>
      <c r="F29" s="151"/>
      <c r="G29" s="16"/>
      <c r="H29" s="18"/>
      <c r="I29" s="18"/>
      <c r="J29" s="71" t="s">
        <v>99</v>
      </c>
      <c r="K29" s="71" t="s">
        <v>100</v>
      </c>
      <c r="L29" s="71" t="s">
        <v>101</v>
      </c>
      <c r="M29" s="71" t="s">
        <v>103</v>
      </c>
      <c r="N29" s="71"/>
      <c r="O29" s="71"/>
      <c r="P29" s="71"/>
      <c r="Q29" s="71"/>
      <c r="R29" s="71"/>
      <c r="S29" s="71"/>
    </row>
    <row r="30" spans="1:19" s="8" customFormat="1" ht="14.25">
      <c r="A30" s="6" t="s">
        <v>21</v>
      </c>
      <c r="B30" s="151" t="s">
        <v>208</v>
      </c>
      <c r="C30" s="151"/>
      <c r="D30" s="151"/>
      <c r="E30" s="151"/>
      <c r="F30" s="151"/>
      <c r="G30" s="16"/>
      <c r="H30" s="18"/>
      <c r="I30" s="18"/>
      <c r="J30" s="72">
        <f>(J26*1.2)</f>
        <v>3.1827599999999996</v>
      </c>
      <c r="K30" s="73">
        <v>0.5</v>
      </c>
      <c r="L30" s="72">
        <f>J30*K30</f>
        <v>1.5913799999999998</v>
      </c>
      <c r="M30" s="72">
        <f>L30*2</f>
        <v>3.1827599999999996</v>
      </c>
      <c r="N30" s="71"/>
      <c r="O30" s="71"/>
      <c r="P30" s="71"/>
      <c r="Q30" s="71"/>
      <c r="R30" s="71"/>
      <c r="S30" s="71"/>
    </row>
    <row r="31" spans="1:19" s="8" customFormat="1" ht="14.25">
      <c r="A31" s="6" t="s">
        <v>22</v>
      </c>
      <c r="B31" s="151" t="s">
        <v>207</v>
      </c>
      <c r="C31" s="151"/>
      <c r="D31" s="151"/>
      <c r="E31" s="151"/>
      <c r="F31" s="151"/>
      <c r="G31" s="4"/>
      <c r="H31" s="18"/>
      <c r="I31" s="18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1:19" s="8" customFormat="1" ht="15">
      <c r="A32" s="6" t="s">
        <v>23</v>
      </c>
      <c r="B32" s="213" t="s">
        <v>228</v>
      </c>
      <c r="C32" s="213"/>
      <c r="D32" s="213"/>
      <c r="E32" s="213"/>
      <c r="F32" s="213"/>
      <c r="G32" s="4"/>
      <c r="H32" s="142">
        <f>H26/26*4</f>
        <v>89.77015384615385</v>
      </c>
      <c r="I32" s="4"/>
      <c r="J32" s="71"/>
      <c r="K32" s="189" t="s">
        <v>190</v>
      </c>
      <c r="L32" s="197"/>
      <c r="M32" s="197"/>
      <c r="N32" s="71"/>
      <c r="O32" s="71"/>
      <c r="P32" s="71"/>
      <c r="Q32" s="71"/>
      <c r="R32" s="71"/>
      <c r="S32" s="71"/>
    </row>
    <row r="33" spans="1:19" s="8" customFormat="1" ht="15">
      <c r="A33" s="214" t="s">
        <v>25</v>
      </c>
      <c r="B33" s="215"/>
      <c r="C33" s="215"/>
      <c r="D33" s="215"/>
      <c r="E33" s="215"/>
      <c r="F33" s="216"/>
      <c r="G33" s="4"/>
      <c r="H33" s="19">
        <f>SUM(H26:H32)</f>
        <v>789.9773538461538</v>
      </c>
      <c r="I33" s="100"/>
      <c r="J33" s="71"/>
      <c r="K33" s="75" t="s">
        <v>203</v>
      </c>
      <c r="L33" s="71" t="s">
        <v>204</v>
      </c>
      <c r="M33" s="71" t="s">
        <v>205</v>
      </c>
      <c r="N33" s="71"/>
      <c r="O33" s="71"/>
      <c r="P33" s="71"/>
      <c r="Q33" s="71"/>
      <c r="R33" s="71"/>
      <c r="S33" s="71"/>
    </row>
    <row r="34" spans="1:19" s="8" customFormat="1" ht="14.25">
      <c r="A34" s="172"/>
      <c r="B34" s="172"/>
      <c r="C34" s="172"/>
      <c r="D34" s="172"/>
      <c r="E34" s="172"/>
      <c r="F34" s="172"/>
      <c r="G34" s="172"/>
      <c r="H34" s="172"/>
      <c r="I34" s="66"/>
      <c r="J34" s="71"/>
      <c r="K34" s="101">
        <f>(((365*3)+366)/4)/12</f>
        <v>30.4375</v>
      </c>
      <c r="L34" s="101">
        <f>365/12</f>
        <v>30.416666666666668</v>
      </c>
      <c r="M34" s="101">
        <f>366/12</f>
        <v>30.5</v>
      </c>
      <c r="N34" s="71"/>
      <c r="O34" s="71"/>
      <c r="P34" s="71"/>
      <c r="Q34" s="71"/>
      <c r="R34" s="71"/>
      <c r="S34" s="71"/>
    </row>
    <row r="35" spans="1:19" s="8" customFormat="1" ht="15">
      <c r="A35" s="184" t="s">
        <v>26</v>
      </c>
      <c r="B35" s="184"/>
      <c r="C35" s="184"/>
      <c r="D35" s="184"/>
      <c r="E35" s="184"/>
      <c r="F35" s="184"/>
      <c r="G35" s="184"/>
      <c r="H35" s="184"/>
      <c r="I35" s="66"/>
      <c r="J35" s="189" t="s">
        <v>104</v>
      </c>
      <c r="K35" s="197"/>
      <c r="L35" s="197"/>
      <c r="M35" s="197"/>
      <c r="N35" s="71"/>
      <c r="O35" s="71"/>
      <c r="P35" s="71"/>
      <c r="Q35" s="71"/>
      <c r="R35" s="71"/>
      <c r="S35" s="71"/>
    </row>
    <row r="36" spans="1:19" s="8" customFormat="1" ht="15">
      <c r="A36" s="6"/>
      <c r="B36" s="193" t="s">
        <v>27</v>
      </c>
      <c r="C36" s="193"/>
      <c r="D36" s="193"/>
      <c r="E36" s="193"/>
      <c r="F36" s="193"/>
      <c r="G36" s="124"/>
      <c r="H36" s="14" t="s">
        <v>37</v>
      </c>
      <c r="I36" s="66"/>
      <c r="J36" s="71" t="s">
        <v>105</v>
      </c>
      <c r="K36" s="71" t="s">
        <v>106</v>
      </c>
      <c r="L36" s="71" t="s">
        <v>107</v>
      </c>
      <c r="M36" s="71" t="s">
        <v>108</v>
      </c>
      <c r="N36" s="71" t="s">
        <v>109</v>
      </c>
      <c r="O36" s="71" t="s">
        <v>110</v>
      </c>
      <c r="P36" s="71"/>
      <c r="Q36" s="71"/>
      <c r="R36" s="71"/>
      <c r="S36" s="71"/>
    </row>
    <row r="37" spans="1:19" s="8" customFormat="1" ht="14.25">
      <c r="A37" s="6" t="s">
        <v>4</v>
      </c>
      <c r="B37" s="212" t="s">
        <v>215</v>
      </c>
      <c r="C37" s="151"/>
      <c r="D37" s="151"/>
      <c r="E37" s="151"/>
      <c r="F37" s="151"/>
      <c r="G37" s="30">
        <v>3.2</v>
      </c>
      <c r="H37" s="15">
        <f>O37</f>
        <v>105.78964000000002</v>
      </c>
      <c r="I37" s="15">
        <f>P37</f>
        <v>0</v>
      </c>
      <c r="J37" s="75">
        <v>3.2</v>
      </c>
      <c r="K37" s="71">
        <v>2</v>
      </c>
      <c r="L37" s="71">
        <v>22</v>
      </c>
      <c r="M37" s="75">
        <f>(J37*2)*L37</f>
        <v>140.8</v>
      </c>
      <c r="N37" s="75">
        <f>(H26*6%)</f>
        <v>35.01036</v>
      </c>
      <c r="O37" s="75">
        <f>M37-N37</f>
        <v>105.78964000000002</v>
      </c>
      <c r="P37" s="71"/>
      <c r="Q37" s="71"/>
      <c r="R37" s="71"/>
      <c r="S37" s="71"/>
    </row>
    <row r="38" spans="1:19" s="8" customFormat="1" ht="14.25">
      <c r="A38" s="6" t="s">
        <v>6</v>
      </c>
      <c r="B38" s="212" t="s">
        <v>221</v>
      </c>
      <c r="C38" s="151"/>
      <c r="D38" s="151"/>
      <c r="E38" s="151"/>
      <c r="F38" s="151"/>
      <c r="G38" s="30">
        <v>7.25</v>
      </c>
      <c r="H38" s="15">
        <f>O41</f>
        <v>131.5875</v>
      </c>
      <c r="I38" s="15">
        <f>P41</f>
        <v>0</v>
      </c>
      <c r="J38" s="71"/>
      <c r="K38" s="71"/>
      <c r="L38" s="71"/>
      <c r="M38" s="71"/>
      <c r="N38" s="71"/>
      <c r="O38" s="71"/>
      <c r="P38" s="71"/>
      <c r="Q38" s="71"/>
      <c r="R38" s="71"/>
      <c r="S38" s="71"/>
    </row>
    <row r="39" spans="1:19" s="8" customFormat="1" ht="15">
      <c r="A39" s="6" t="s">
        <v>9</v>
      </c>
      <c r="B39" s="151" t="s">
        <v>114</v>
      </c>
      <c r="C39" s="151"/>
      <c r="D39" s="151"/>
      <c r="E39" s="151"/>
      <c r="F39" s="151"/>
      <c r="G39" s="30"/>
      <c r="H39" s="21"/>
      <c r="I39" s="21"/>
      <c r="J39" s="189" t="s">
        <v>111</v>
      </c>
      <c r="K39" s="189"/>
      <c r="L39" s="189"/>
      <c r="M39" s="189"/>
      <c r="N39" s="71"/>
      <c r="O39" s="71"/>
      <c r="P39" s="71"/>
      <c r="Q39" s="71"/>
      <c r="R39" s="71"/>
      <c r="S39" s="71"/>
    </row>
    <row r="40" spans="1:19" s="8" customFormat="1" ht="14.25">
      <c r="A40" s="6" t="s">
        <v>11</v>
      </c>
      <c r="B40" s="212" t="s">
        <v>216</v>
      </c>
      <c r="C40" s="151"/>
      <c r="D40" s="151"/>
      <c r="E40" s="151"/>
      <c r="F40" s="151"/>
      <c r="G40" s="30"/>
      <c r="H40" s="4"/>
      <c r="I40" s="4"/>
      <c r="J40" s="71" t="s">
        <v>112</v>
      </c>
      <c r="K40" s="71" t="str">
        <f>L36</f>
        <v>Nº dias/mês</v>
      </c>
      <c r="L40" s="71" t="str">
        <f>M36</f>
        <v>Total mensal</v>
      </c>
      <c r="M40" s="71" t="s">
        <v>165</v>
      </c>
      <c r="N40" s="71" t="s">
        <v>113</v>
      </c>
      <c r="O40" s="71" t="s">
        <v>110</v>
      </c>
      <c r="P40" s="71"/>
      <c r="Q40" s="71"/>
      <c r="R40" s="71"/>
      <c r="S40" s="71"/>
    </row>
    <row r="41" spans="1:19" s="8" customFormat="1" ht="14.25">
      <c r="A41" s="6" t="s">
        <v>21</v>
      </c>
      <c r="B41" s="212" t="s">
        <v>217</v>
      </c>
      <c r="C41" s="151"/>
      <c r="D41" s="151"/>
      <c r="E41" s="151"/>
      <c r="F41" s="151"/>
      <c r="G41" s="30"/>
      <c r="H41" s="15">
        <v>9.38</v>
      </c>
      <c r="I41" s="15">
        <f>M45</f>
        <v>0</v>
      </c>
      <c r="J41" s="75">
        <v>7.25</v>
      </c>
      <c r="K41" s="71">
        <v>22</v>
      </c>
      <c r="L41" s="71">
        <f>J41*K41</f>
        <v>159.5</v>
      </c>
      <c r="M41" s="112">
        <v>0.175</v>
      </c>
      <c r="N41" s="71">
        <f>L41*M41</f>
        <v>27.912499999999998</v>
      </c>
      <c r="O41" s="71">
        <f>L41-N41</f>
        <v>131.5875</v>
      </c>
      <c r="P41" s="71"/>
      <c r="Q41" s="71"/>
      <c r="R41" s="71"/>
      <c r="S41" s="71"/>
    </row>
    <row r="42" spans="1:19" s="8" customFormat="1" ht="14.25">
      <c r="A42" s="6" t="s">
        <v>22</v>
      </c>
      <c r="B42" s="151" t="s">
        <v>24</v>
      </c>
      <c r="C42" s="151"/>
      <c r="D42" s="151"/>
      <c r="E42" s="151"/>
      <c r="F42" s="151"/>
      <c r="G42" s="30"/>
      <c r="H42" s="4"/>
      <c r="I42" s="4"/>
      <c r="J42" s="71"/>
      <c r="K42" s="71"/>
      <c r="L42" s="71"/>
      <c r="M42" s="71"/>
      <c r="N42" s="71"/>
      <c r="O42" s="71"/>
      <c r="P42" s="71"/>
      <c r="Q42" s="71"/>
      <c r="R42" s="71"/>
      <c r="S42" s="71"/>
    </row>
    <row r="43" spans="1:19" s="8" customFormat="1" ht="15">
      <c r="A43" s="6"/>
      <c r="B43" s="152" t="s">
        <v>25</v>
      </c>
      <c r="C43" s="152"/>
      <c r="D43" s="152"/>
      <c r="E43" s="152"/>
      <c r="F43" s="152"/>
      <c r="G43" s="4"/>
      <c r="H43" s="19">
        <f>SUM(H37:H42)</f>
        <v>246.75714000000002</v>
      </c>
      <c r="I43" s="19">
        <f>SUM(I37:I42)</f>
        <v>0</v>
      </c>
      <c r="J43" s="189" t="s">
        <v>117</v>
      </c>
      <c r="K43" s="189"/>
      <c r="L43" s="189"/>
      <c r="M43" s="189"/>
      <c r="N43" s="71"/>
      <c r="O43" s="71"/>
      <c r="P43" s="71"/>
      <c r="Q43" s="71"/>
      <c r="R43" s="71"/>
      <c r="S43" s="71"/>
    </row>
    <row r="44" spans="1:19" s="8" customFormat="1" ht="14.25">
      <c r="A44" s="172"/>
      <c r="B44" s="172"/>
      <c r="C44" s="172"/>
      <c r="D44" s="172"/>
      <c r="E44" s="172"/>
      <c r="F44" s="172"/>
      <c r="G44" s="172"/>
      <c r="H44" s="172"/>
      <c r="I44" s="66"/>
      <c r="J44" s="71" t="s">
        <v>115</v>
      </c>
      <c r="K44" s="71" t="s">
        <v>116</v>
      </c>
      <c r="L44" s="71" t="s">
        <v>25</v>
      </c>
      <c r="M44" s="71"/>
      <c r="N44" s="71"/>
      <c r="O44" s="71"/>
      <c r="P44" s="71"/>
      <c r="Q44" s="71"/>
      <c r="R44" s="71"/>
      <c r="S44" s="71"/>
    </row>
    <row r="45" spans="1:19" s="8" customFormat="1" ht="15">
      <c r="A45" s="184" t="s">
        <v>28</v>
      </c>
      <c r="B45" s="184"/>
      <c r="C45" s="184"/>
      <c r="D45" s="184"/>
      <c r="E45" s="184"/>
      <c r="F45" s="184"/>
      <c r="G45" s="184"/>
      <c r="H45" s="184"/>
      <c r="I45" s="66"/>
      <c r="J45" s="71">
        <v>0</v>
      </c>
      <c r="K45" s="71">
        <v>0</v>
      </c>
      <c r="L45" s="71">
        <f>J45-K45</f>
        <v>0</v>
      </c>
      <c r="M45" s="71"/>
      <c r="N45" s="71"/>
      <c r="O45" s="71"/>
      <c r="P45" s="71"/>
      <c r="Q45" s="71"/>
      <c r="R45" s="71"/>
      <c r="S45" s="71"/>
    </row>
    <row r="46" spans="1:19" s="8" customFormat="1" ht="15">
      <c r="A46" s="22"/>
      <c r="B46" s="193" t="s">
        <v>29</v>
      </c>
      <c r="C46" s="193"/>
      <c r="D46" s="193"/>
      <c r="E46" s="193"/>
      <c r="F46" s="193"/>
      <c r="G46" s="14"/>
      <c r="H46" s="14" t="s">
        <v>37</v>
      </c>
      <c r="I46" s="66"/>
      <c r="J46" s="71"/>
      <c r="K46" s="71"/>
      <c r="L46" s="71"/>
      <c r="M46" s="71"/>
      <c r="N46" s="71"/>
      <c r="O46" s="71"/>
      <c r="P46" s="71"/>
      <c r="Q46" s="71"/>
      <c r="R46" s="71"/>
      <c r="S46" s="71"/>
    </row>
    <row r="47" spans="1:19" s="8" customFormat="1" ht="15">
      <c r="A47" s="6" t="s">
        <v>4</v>
      </c>
      <c r="B47" s="151" t="s">
        <v>30</v>
      </c>
      <c r="C47" s="151"/>
      <c r="D47" s="151"/>
      <c r="E47" s="151"/>
      <c r="F47" s="151"/>
      <c r="G47" s="4"/>
      <c r="H47" s="15">
        <f>L49</f>
        <v>41.666666666666664</v>
      </c>
      <c r="I47" s="66"/>
      <c r="J47" s="189" t="s">
        <v>118</v>
      </c>
      <c r="K47" s="189"/>
      <c r="L47" s="189"/>
      <c r="M47" s="189"/>
      <c r="N47" s="71"/>
      <c r="O47" s="71"/>
      <c r="P47" s="71"/>
      <c r="Q47" s="71"/>
      <c r="R47" s="71"/>
      <c r="S47" s="71"/>
    </row>
    <row r="48" spans="1:19" s="8" customFormat="1" ht="14.25">
      <c r="A48" s="6" t="s">
        <v>6</v>
      </c>
      <c r="B48" s="151" t="s">
        <v>31</v>
      </c>
      <c r="C48" s="151"/>
      <c r="D48" s="151"/>
      <c r="E48" s="151"/>
      <c r="F48" s="151"/>
      <c r="G48" s="4"/>
      <c r="H48" s="15">
        <f>P53</f>
        <v>0</v>
      </c>
      <c r="I48" s="66"/>
      <c r="J48" s="197" t="s">
        <v>120</v>
      </c>
      <c r="K48" s="197"/>
      <c r="L48" s="71" t="s">
        <v>102</v>
      </c>
      <c r="M48" s="71"/>
      <c r="N48" s="71"/>
      <c r="O48" s="71"/>
      <c r="P48" s="71"/>
      <c r="Q48" s="71"/>
      <c r="R48" s="71"/>
      <c r="S48" s="71"/>
    </row>
    <row r="49" spans="1:256" ht="14.25">
      <c r="A49" s="6" t="s">
        <v>9</v>
      </c>
      <c r="B49" s="151" t="s">
        <v>32</v>
      </c>
      <c r="C49" s="151"/>
      <c r="D49" s="151"/>
      <c r="E49" s="151"/>
      <c r="F49" s="151"/>
      <c r="H49" s="113">
        <f>M57</f>
        <v>0</v>
      </c>
      <c r="I49" s="66"/>
      <c r="J49" s="75">
        <v>500</v>
      </c>
      <c r="K49" s="71"/>
      <c r="L49" s="75">
        <f>J49/12</f>
        <v>41.666666666666664</v>
      </c>
      <c r="M49" s="71"/>
      <c r="N49" s="71"/>
      <c r="O49" s="71"/>
      <c r="P49" s="71"/>
      <c r="Q49" s="71"/>
      <c r="R49" s="71"/>
      <c r="S49" s="71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</row>
    <row r="50" spans="1:256" ht="14.25">
      <c r="A50" s="6" t="s">
        <v>11</v>
      </c>
      <c r="B50" s="151" t="s">
        <v>130</v>
      </c>
      <c r="C50" s="151"/>
      <c r="D50" s="151"/>
      <c r="E50" s="151"/>
      <c r="F50" s="151"/>
      <c r="H50" s="15">
        <f>L61</f>
        <v>250</v>
      </c>
      <c r="I50" s="66"/>
      <c r="J50" s="71"/>
      <c r="K50" s="71"/>
      <c r="L50" s="71"/>
      <c r="M50" s="71"/>
      <c r="N50" s="71"/>
      <c r="O50" s="71"/>
      <c r="P50" s="71"/>
      <c r="Q50" s="71"/>
      <c r="R50" s="71"/>
      <c r="S50" s="71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</row>
    <row r="51" spans="2:256" ht="15">
      <c r="B51" s="152" t="s">
        <v>25</v>
      </c>
      <c r="C51" s="152"/>
      <c r="D51" s="152"/>
      <c r="E51" s="152"/>
      <c r="F51" s="152"/>
      <c r="H51" s="19">
        <f>SUM(H47:H50)</f>
        <v>291.6666666666667</v>
      </c>
      <c r="I51" s="66"/>
      <c r="J51" s="189" t="s">
        <v>121</v>
      </c>
      <c r="K51" s="189"/>
      <c r="L51" s="189"/>
      <c r="M51" s="189"/>
      <c r="N51" s="71"/>
      <c r="O51" s="71"/>
      <c r="P51" s="71"/>
      <c r="Q51" s="71"/>
      <c r="R51" s="71"/>
      <c r="S51" s="71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</row>
    <row r="52" spans="1:256" ht="14.25">
      <c r="A52" s="172"/>
      <c r="B52" s="172"/>
      <c r="C52" s="172"/>
      <c r="D52" s="172"/>
      <c r="E52" s="172"/>
      <c r="F52" s="172"/>
      <c r="G52" s="172"/>
      <c r="H52" s="172"/>
      <c r="I52" s="66"/>
      <c r="J52" s="71" t="s">
        <v>119</v>
      </c>
      <c r="K52" s="71" t="s">
        <v>122</v>
      </c>
      <c r="L52" s="71"/>
      <c r="M52" s="71" t="s">
        <v>123</v>
      </c>
      <c r="N52" s="71" t="s">
        <v>84</v>
      </c>
      <c r="O52" s="71" t="s">
        <v>124</v>
      </c>
      <c r="P52" s="71" t="s">
        <v>125</v>
      </c>
      <c r="Q52" s="71"/>
      <c r="R52" s="71"/>
      <c r="S52" s="71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</row>
    <row r="53" spans="1:256" ht="15">
      <c r="A53" s="184" t="s">
        <v>33</v>
      </c>
      <c r="B53" s="184"/>
      <c r="C53" s="184"/>
      <c r="D53" s="184"/>
      <c r="E53" s="184"/>
      <c r="F53" s="184"/>
      <c r="G53" s="184"/>
      <c r="H53" s="184"/>
      <c r="I53" s="66"/>
      <c r="J53" s="75"/>
      <c r="K53" s="75">
        <f>J53/0.9635</f>
        <v>0</v>
      </c>
      <c r="L53" s="71"/>
      <c r="M53" s="77">
        <v>0.0365</v>
      </c>
      <c r="N53" s="75">
        <f>K53*M53</f>
        <v>0</v>
      </c>
      <c r="O53" s="75">
        <f>J53-N53</f>
        <v>0</v>
      </c>
      <c r="P53" s="75">
        <f>O53/I15</f>
        <v>0</v>
      </c>
      <c r="Q53" s="71"/>
      <c r="R53" s="71"/>
      <c r="S53" s="71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</row>
    <row r="54" spans="1:256" ht="15">
      <c r="A54" s="190" t="s">
        <v>34</v>
      </c>
      <c r="B54" s="190"/>
      <c r="C54" s="190"/>
      <c r="D54" s="190"/>
      <c r="E54" s="190"/>
      <c r="F54" s="190"/>
      <c r="G54" s="190"/>
      <c r="H54" s="190"/>
      <c r="I54" s="66"/>
      <c r="J54" s="71"/>
      <c r="K54" s="71"/>
      <c r="L54" s="71"/>
      <c r="M54" s="71"/>
      <c r="N54" s="71"/>
      <c r="O54" s="71"/>
      <c r="P54" s="71"/>
      <c r="Q54" s="71"/>
      <c r="R54" s="71"/>
      <c r="S54" s="71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</row>
    <row r="55" spans="1:46" s="9" customFormat="1" ht="15">
      <c r="A55" s="22"/>
      <c r="B55" s="193" t="s">
        <v>35</v>
      </c>
      <c r="C55" s="193"/>
      <c r="D55" s="193"/>
      <c r="E55" s="193"/>
      <c r="F55" s="193"/>
      <c r="G55" s="23" t="s">
        <v>36</v>
      </c>
      <c r="H55" s="14" t="s">
        <v>37</v>
      </c>
      <c r="I55" s="67"/>
      <c r="J55" s="189" t="s">
        <v>126</v>
      </c>
      <c r="K55" s="189"/>
      <c r="L55" s="189"/>
      <c r="M55" s="189"/>
      <c r="N55" s="78"/>
      <c r="O55" s="78"/>
      <c r="P55" s="78"/>
      <c r="Q55" s="78"/>
      <c r="R55" s="78"/>
      <c r="S55" s="78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122"/>
    </row>
    <row r="56" spans="1:256" ht="14.25">
      <c r="A56" s="6" t="s">
        <v>4</v>
      </c>
      <c r="B56" s="151" t="s">
        <v>38</v>
      </c>
      <c r="C56" s="151"/>
      <c r="D56" s="151"/>
      <c r="E56" s="151"/>
      <c r="G56" s="25">
        <v>0.2</v>
      </c>
      <c r="H56" s="15">
        <f>$H$33*G56</f>
        <v>157.9954707692308</v>
      </c>
      <c r="I56" s="66"/>
      <c r="J56" s="71" t="s">
        <v>127</v>
      </c>
      <c r="K56" s="71" t="s">
        <v>128</v>
      </c>
      <c r="L56" s="71" t="s">
        <v>129</v>
      </c>
      <c r="M56" s="71" t="s">
        <v>25</v>
      </c>
      <c r="N56" s="71"/>
      <c r="O56" s="71"/>
      <c r="P56" s="71"/>
      <c r="Q56" s="71"/>
      <c r="R56" s="71"/>
      <c r="S56" s="71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</row>
    <row r="57" spans="1:256" ht="14.25">
      <c r="A57" s="6" t="s">
        <v>6</v>
      </c>
      <c r="B57" s="151" t="s">
        <v>39</v>
      </c>
      <c r="C57" s="151"/>
      <c r="D57" s="151"/>
      <c r="E57" s="151"/>
      <c r="G57" s="25"/>
      <c r="H57" s="15"/>
      <c r="I57" s="66"/>
      <c r="J57" s="79">
        <v>0</v>
      </c>
      <c r="K57" s="74">
        <v>8</v>
      </c>
      <c r="L57" s="73">
        <v>0.15</v>
      </c>
      <c r="M57" s="72">
        <f>(J57*L57)/(12*K57)/I15</f>
        <v>0</v>
      </c>
      <c r="N57" s="75"/>
      <c r="O57" s="71"/>
      <c r="P57" s="71"/>
      <c r="Q57" s="71"/>
      <c r="R57" s="71"/>
      <c r="S57" s="71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</row>
    <row r="58" spans="1:256" ht="14.25">
      <c r="A58" s="6" t="s">
        <v>9</v>
      </c>
      <c r="B58" s="151" t="s">
        <v>40</v>
      </c>
      <c r="C58" s="151"/>
      <c r="D58" s="151"/>
      <c r="E58" s="151"/>
      <c r="G58" s="25"/>
      <c r="H58" s="15"/>
      <c r="I58" s="66"/>
      <c r="J58" s="71"/>
      <c r="K58" s="71"/>
      <c r="L58" s="71"/>
      <c r="M58" s="71"/>
      <c r="N58" s="71"/>
      <c r="O58" s="71"/>
      <c r="P58" s="71"/>
      <c r="Q58" s="71"/>
      <c r="R58" s="71"/>
      <c r="S58" s="71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</row>
    <row r="59" spans="1:256" ht="15">
      <c r="A59" s="6" t="s">
        <v>11</v>
      </c>
      <c r="B59" s="151" t="s">
        <v>41</v>
      </c>
      <c r="C59" s="151"/>
      <c r="D59" s="151"/>
      <c r="E59" s="151"/>
      <c r="G59" s="25"/>
      <c r="H59" s="15"/>
      <c r="I59" s="66"/>
      <c r="J59" s="189" t="s">
        <v>131</v>
      </c>
      <c r="K59" s="197"/>
      <c r="L59" s="197"/>
      <c r="M59" s="197"/>
      <c r="N59" s="71"/>
      <c r="O59" s="71"/>
      <c r="P59" s="71"/>
      <c r="Q59" s="71"/>
      <c r="R59" s="71"/>
      <c r="S59" s="71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</row>
    <row r="60" spans="1:256" ht="14.25">
      <c r="A60" s="6" t="s">
        <v>22</v>
      </c>
      <c r="B60" s="151" t="s">
        <v>42</v>
      </c>
      <c r="C60" s="151"/>
      <c r="D60" s="151"/>
      <c r="E60" s="151"/>
      <c r="G60" s="25"/>
      <c r="H60" s="15"/>
      <c r="I60" s="66"/>
      <c r="J60" s="71" t="s">
        <v>132</v>
      </c>
      <c r="K60" s="71" t="s">
        <v>119</v>
      </c>
      <c r="L60" s="71" t="s">
        <v>133</v>
      </c>
      <c r="M60" s="71"/>
      <c r="N60" s="71"/>
      <c r="O60" s="71"/>
      <c r="P60" s="71"/>
      <c r="Q60" s="71"/>
      <c r="R60" s="71"/>
      <c r="S60" s="71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</row>
    <row r="61" spans="1:256" ht="14.25">
      <c r="A61" s="6" t="s">
        <v>23</v>
      </c>
      <c r="B61" s="151" t="s">
        <v>43</v>
      </c>
      <c r="C61" s="151"/>
      <c r="D61" s="151"/>
      <c r="E61" s="151"/>
      <c r="G61" s="25">
        <v>0.08</v>
      </c>
      <c r="H61" s="15">
        <f>$H$33*G61</f>
        <v>63.19818830769231</v>
      </c>
      <c r="I61" s="66"/>
      <c r="J61" s="81">
        <v>3000</v>
      </c>
      <c r="K61" s="75">
        <f>J61/12</f>
        <v>250</v>
      </c>
      <c r="L61" s="75">
        <f>K61/I15</f>
        <v>250</v>
      </c>
      <c r="M61" s="71"/>
      <c r="N61" s="71"/>
      <c r="O61" s="71"/>
      <c r="P61" s="71"/>
      <c r="Q61" s="71"/>
      <c r="R61" s="71"/>
      <c r="S61" s="71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  <c r="IV61" s="8"/>
    </row>
    <row r="62" spans="1:256" ht="15">
      <c r="A62" s="6" t="s">
        <v>44</v>
      </c>
      <c r="B62" s="26" t="s">
        <v>206</v>
      </c>
      <c r="C62" s="27"/>
      <c r="D62" s="27"/>
      <c r="E62" s="27"/>
      <c r="F62" s="28"/>
      <c r="G62" s="102">
        <v>0.06</v>
      </c>
      <c r="H62" s="15">
        <f>$H$33*G62</f>
        <v>47.39864123076923</v>
      </c>
      <c r="I62" s="66"/>
      <c r="J62" s="71"/>
      <c r="K62" s="71"/>
      <c r="L62" s="71"/>
      <c r="M62" s="71"/>
      <c r="N62" s="71"/>
      <c r="O62" s="71"/>
      <c r="P62" s="71"/>
      <c r="Q62" s="71"/>
      <c r="R62" s="71"/>
      <c r="S62" s="71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  <c r="IS62" s="8"/>
      <c r="IT62" s="8"/>
      <c r="IU62" s="8"/>
      <c r="IV62" s="8"/>
    </row>
    <row r="63" spans="1:256" ht="14.25">
      <c r="A63" s="6" t="s">
        <v>166</v>
      </c>
      <c r="B63" s="151" t="s">
        <v>45</v>
      </c>
      <c r="C63" s="151"/>
      <c r="D63" s="151"/>
      <c r="E63" s="151"/>
      <c r="G63" s="25"/>
      <c r="H63" s="15"/>
      <c r="I63" s="66"/>
      <c r="J63" s="71"/>
      <c r="K63" s="71"/>
      <c r="L63" s="71"/>
      <c r="M63" s="71"/>
      <c r="N63" s="71"/>
      <c r="O63" s="71"/>
      <c r="P63" s="71"/>
      <c r="Q63" s="71"/>
      <c r="R63" s="71"/>
      <c r="S63" s="71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  <c r="IV63" s="8"/>
    </row>
    <row r="64" spans="2:256" ht="15">
      <c r="B64" s="152" t="s">
        <v>25</v>
      </c>
      <c r="C64" s="152"/>
      <c r="D64" s="152"/>
      <c r="E64" s="152"/>
      <c r="F64" s="152"/>
      <c r="G64" s="25">
        <f>SUM(G56:G63)</f>
        <v>0.34</v>
      </c>
      <c r="H64" s="19">
        <f>$H$33*G64</f>
        <v>268.5923003076923</v>
      </c>
      <c r="I64" s="66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  <c r="IV64" s="8"/>
    </row>
    <row r="65" spans="1:256" ht="15">
      <c r="A65" s="172"/>
      <c r="B65" s="172"/>
      <c r="C65" s="172"/>
      <c r="D65" s="172"/>
      <c r="E65" s="172"/>
      <c r="F65" s="172"/>
      <c r="G65" s="172"/>
      <c r="H65" s="172"/>
      <c r="I65" s="66"/>
      <c r="J65" s="82" t="s">
        <v>168</v>
      </c>
      <c r="K65" s="82"/>
      <c r="L65" s="82"/>
      <c r="M65" s="82"/>
      <c r="N65" s="80"/>
      <c r="O65" s="83"/>
      <c r="P65" s="83"/>
      <c r="Q65" s="83"/>
      <c r="R65" s="71"/>
      <c r="S65" s="71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  <c r="IS65" s="8"/>
      <c r="IT65" s="8"/>
      <c r="IU65" s="8"/>
      <c r="IV65" s="8"/>
    </row>
    <row r="66" spans="1:256" ht="29.25">
      <c r="A66" s="209" t="s">
        <v>46</v>
      </c>
      <c r="B66" s="210"/>
      <c r="C66" s="210"/>
      <c r="D66" s="210"/>
      <c r="E66" s="210"/>
      <c r="F66" s="210"/>
      <c r="G66" s="210"/>
      <c r="H66" s="211"/>
      <c r="I66" s="66"/>
      <c r="J66" s="197" t="s">
        <v>148</v>
      </c>
      <c r="K66" s="197"/>
      <c r="L66" s="84" t="s">
        <v>149</v>
      </c>
      <c r="M66" s="84" t="s">
        <v>151</v>
      </c>
      <c r="N66" s="83" t="s">
        <v>150</v>
      </c>
      <c r="O66" s="71"/>
      <c r="P66" s="71"/>
      <c r="Q66" s="71"/>
      <c r="R66" s="71"/>
      <c r="S66" s="71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  <c r="IU66" s="8"/>
      <c r="IV66" s="8"/>
    </row>
    <row r="67" spans="2:256" ht="15">
      <c r="B67" s="194" t="s">
        <v>47</v>
      </c>
      <c r="C67" s="195"/>
      <c r="D67" s="195"/>
      <c r="E67" s="195"/>
      <c r="F67" s="196"/>
      <c r="G67" s="6"/>
      <c r="H67" s="14" t="s">
        <v>37</v>
      </c>
      <c r="I67" s="66"/>
      <c r="J67" s="75">
        <f>K93+H68+H41+H39+H40+H42+H64</f>
        <v>365.80022700307694</v>
      </c>
      <c r="K67" s="71"/>
      <c r="L67" s="75">
        <v>3.94</v>
      </c>
      <c r="M67" s="85">
        <v>0.3361</v>
      </c>
      <c r="N67" s="71">
        <v>0.0013</v>
      </c>
      <c r="O67" s="71"/>
      <c r="P67" s="71"/>
      <c r="Q67" s="71"/>
      <c r="R67" s="71"/>
      <c r="S67" s="71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</row>
    <row r="68" spans="1:256" ht="14.25">
      <c r="A68" s="6" t="s">
        <v>4</v>
      </c>
      <c r="B68" s="151" t="s">
        <v>47</v>
      </c>
      <c r="C68" s="151"/>
      <c r="D68" s="151"/>
      <c r="E68" s="151"/>
      <c r="F68" s="151"/>
      <c r="H68" s="15">
        <f>H33*8.34%</f>
        <v>65.88411131076923</v>
      </c>
      <c r="I68" s="66"/>
      <c r="J68" s="71"/>
      <c r="K68" s="75"/>
      <c r="L68" s="71"/>
      <c r="M68" s="71" t="s">
        <v>25</v>
      </c>
      <c r="N68" s="75">
        <f>J67*L67*M67*N67</f>
        <v>0.6297266271467503</v>
      </c>
      <c r="O68" s="71"/>
      <c r="P68" s="71"/>
      <c r="Q68" s="71"/>
      <c r="R68" s="71"/>
      <c r="S68" s="71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</row>
    <row r="69" spans="2:256" ht="15">
      <c r="B69" s="152" t="s">
        <v>48</v>
      </c>
      <c r="C69" s="152"/>
      <c r="D69" s="152"/>
      <c r="E69" s="152"/>
      <c r="F69" s="152"/>
      <c r="I69" s="66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</row>
    <row r="70" spans="1:256" ht="15">
      <c r="A70" s="6" t="s">
        <v>6</v>
      </c>
      <c r="B70" s="206" t="s">
        <v>49</v>
      </c>
      <c r="C70" s="207"/>
      <c r="D70" s="207"/>
      <c r="E70" s="207"/>
      <c r="F70" s="208"/>
      <c r="H70" s="15">
        <f>H68*G64</f>
        <v>22.40059784566154</v>
      </c>
      <c r="I70" s="66"/>
      <c r="J70" s="189" t="s">
        <v>134</v>
      </c>
      <c r="K70" s="189"/>
      <c r="L70" s="189"/>
      <c r="M70" s="200" t="s">
        <v>171</v>
      </c>
      <c r="N70" s="200"/>
      <c r="O70" s="200"/>
      <c r="P70" s="200"/>
      <c r="Q70" s="200"/>
      <c r="R70" s="71"/>
      <c r="S70" s="71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  <c r="IV70" s="8"/>
    </row>
    <row r="71" spans="2:256" ht="57.75">
      <c r="B71" s="152" t="s">
        <v>25</v>
      </c>
      <c r="C71" s="152"/>
      <c r="D71" s="152"/>
      <c r="E71" s="152"/>
      <c r="F71" s="152"/>
      <c r="H71" s="19">
        <f>SUM(H68:H70)</f>
        <v>88.28470915643076</v>
      </c>
      <c r="I71" s="66"/>
      <c r="J71" s="80" t="s">
        <v>137</v>
      </c>
      <c r="K71" s="74"/>
      <c r="L71" s="71" t="s">
        <v>139</v>
      </c>
      <c r="M71" s="86" t="s">
        <v>172</v>
      </c>
      <c r="N71" s="87" t="s">
        <v>170</v>
      </c>
      <c r="O71" s="88" t="s">
        <v>173</v>
      </c>
      <c r="P71" s="88" t="s">
        <v>174</v>
      </c>
      <c r="Q71" s="88" t="s">
        <v>175</v>
      </c>
      <c r="R71" s="88" t="s">
        <v>182</v>
      </c>
      <c r="S71" s="71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  <c r="IV71" s="8"/>
    </row>
    <row r="72" spans="1:256" ht="14.25">
      <c r="A72" s="172"/>
      <c r="B72" s="172"/>
      <c r="C72" s="172"/>
      <c r="D72" s="172"/>
      <c r="E72" s="172"/>
      <c r="F72" s="172"/>
      <c r="G72" s="172"/>
      <c r="H72" s="172"/>
      <c r="I72" s="66"/>
      <c r="J72" s="75">
        <f>((1/12)*0.05)*100</f>
        <v>0.4166666666666667</v>
      </c>
      <c r="K72" s="89"/>
      <c r="L72" s="75">
        <f>H26+H28+H61+H68+K93</f>
        <v>851.2333150030769</v>
      </c>
      <c r="M72" s="90">
        <f>(H26+H28+H61+H68+(K90/12))</f>
        <v>851.2333150030769</v>
      </c>
      <c r="N72" s="90">
        <f>(M72*(39/30.4375))</f>
        <v>1090.6973071086652</v>
      </c>
      <c r="O72" s="91">
        <v>41.06</v>
      </c>
      <c r="P72" s="92">
        <v>0.5</v>
      </c>
      <c r="Q72" s="90">
        <f>N72/O72</f>
        <v>26.563499929582687</v>
      </c>
      <c r="R72" s="75">
        <f>Q72*P73</f>
        <v>13.281749964791343</v>
      </c>
      <c r="S72" s="71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  <c r="IV72" s="8"/>
    </row>
    <row r="73" spans="1:256" ht="15">
      <c r="A73" s="190" t="s">
        <v>50</v>
      </c>
      <c r="B73" s="190"/>
      <c r="C73" s="190"/>
      <c r="D73" s="190"/>
      <c r="E73" s="190"/>
      <c r="F73" s="190"/>
      <c r="G73" s="190"/>
      <c r="H73" s="190"/>
      <c r="I73" s="66"/>
      <c r="J73" s="85">
        <v>0.0042</v>
      </c>
      <c r="K73" s="76"/>
      <c r="L73" s="75"/>
      <c r="M73" s="90" t="s">
        <v>177</v>
      </c>
      <c r="N73" s="91" t="s">
        <v>176</v>
      </c>
      <c r="O73" s="91"/>
      <c r="P73" s="91">
        <v>0.5</v>
      </c>
      <c r="Q73" s="91"/>
      <c r="R73" s="71"/>
      <c r="S73" s="71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  <c r="IU73" s="8"/>
      <c r="IV73" s="8"/>
    </row>
    <row r="74" spans="2:256" ht="15">
      <c r="B74" s="194" t="s">
        <v>51</v>
      </c>
      <c r="C74" s="195"/>
      <c r="D74" s="195"/>
      <c r="E74" s="195"/>
      <c r="F74" s="196"/>
      <c r="G74" s="14"/>
      <c r="H74" s="14" t="s">
        <v>37</v>
      </c>
      <c r="I74" s="66"/>
      <c r="J74" s="93">
        <f>L72*J73</f>
        <v>3.575179923012923</v>
      </c>
      <c r="K74" s="75"/>
      <c r="L74" s="71"/>
      <c r="M74" s="90">
        <f>(M72/12)</f>
        <v>70.93610958358974</v>
      </c>
      <c r="N74" s="90">
        <f>N72/O72</f>
        <v>26.563499929582687</v>
      </c>
      <c r="O74" s="90"/>
      <c r="P74" s="91"/>
      <c r="Q74" s="91"/>
      <c r="R74" s="71"/>
      <c r="S74" s="71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  <c r="IV74" s="8"/>
    </row>
    <row r="75" spans="1:256" ht="14.25">
      <c r="A75" s="6" t="s">
        <v>4</v>
      </c>
      <c r="B75" s="151" t="s">
        <v>51</v>
      </c>
      <c r="C75" s="151"/>
      <c r="D75" s="151"/>
      <c r="E75" s="151"/>
      <c r="F75" s="151"/>
      <c r="H75" s="15">
        <f>N68</f>
        <v>0.6297266271467503</v>
      </c>
      <c r="I75" s="66"/>
      <c r="J75" s="71"/>
      <c r="K75" s="71"/>
      <c r="L75" s="71"/>
      <c r="M75" s="75"/>
      <c r="N75" s="75"/>
      <c r="O75" s="71"/>
      <c r="P75" s="71"/>
      <c r="Q75" s="71"/>
      <c r="R75" s="71"/>
      <c r="S75" s="71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  <c r="IV75" s="8"/>
    </row>
    <row r="76" spans="1:256" ht="15">
      <c r="A76" s="6" t="s">
        <v>6</v>
      </c>
      <c r="B76" s="151" t="s">
        <v>52</v>
      </c>
      <c r="C76" s="151"/>
      <c r="D76" s="151"/>
      <c r="E76" s="151"/>
      <c r="F76" s="151"/>
      <c r="G76" s="151"/>
      <c r="H76" s="15">
        <f>H75*G64</f>
        <v>0.21410705322989512</v>
      </c>
      <c r="I76" s="66"/>
      <c r="J76" s="82" t="s">
        <v>181</v>
      </c>
      <c r="K76" s="82"/>
      <c r="L76" s="82"/>
      <c r="M76" s="82"/>
      <c r="N76" s="78"/>
      <c r="O76" s="200" t="s">
        <v>138</v>
      </c>
      <c r="P76" s="201"/>
      <c r="Q76" s="202" t="s">
        <v>182</v>
      </c>
      <c r="R76" s="202"/>
      <c r="S76" s="71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  <c r="IV76" s="8"/>
    </row>
    <row r="77" spans="2:256" ht="15">
      <c r="B77" s="152" t="s">
        <v>25</v>
      </c>
      <c r="C77" s="152"/>
      <c r="D77" s="152"/>
      <c r="E77" s="152"/>
      <c r="F77" s="152"/>
      <c r="H77" s="19">
        <f>SUM(H75:H76)</f>
        <v>0.8438336803766454</v>
      </c>
      <c r="I77" s="66"/>
      <c r="J77" s="71" t="s">
        <v>141</v>
      </c>
      <c r="K77" s="197" t="s">
        <v>169</v>
      </c>
      <c r="L77" s="197"/>
      <c r="M77" s="71" t="s">
        <v>142</v>
      </c>
      <c r="N77" s="71" t="s">
        <v>135</v>
      </c>
      <c r="O77" s="65" t="s">
        <v>178</v>
      </c>
      <c r="P77" s="65" t="s">
        <v>179</v>
      </c>
      <c r="Q77" s="63" t="s">
        <v>178</v>
      </c>
      <c r="R77" s="63" t="s">
        <v>179</v>
      </c>
      <c r="S77" s="71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  <c r="IV77" s="8"/>
    </row>
    <row r="78" spans="1:256" ht="14.25">
      <c r="A78" s="172"/>
      <c r="B78" s="172"/>
      <c r="C78" s="172"/>
      <c r="D78" s="172"/>
      <c r="E78" s="172"/>
      <c r="F78" s="172"/>
      <c r="G78" s="172"/>
      <c r="H78" s="172"/>
      <c r="I78" s="66"/>
      <c r="J78" s="75">
        <v>0.08</v>
      </c>
      <c r="K78" s="71">
        <v>0.5</v>
      </c>
      <c r="L78" s="71"/>
      <c r="M78" s="71">
        <v>0.9</v>
      </c>
      <c r="N78" s="71">
        <f>(J78*K78)*M78</f>
        <v>0.036000000000000004</v>
      </c>
      <c r="O78" s="62">
        <f>(L72*K78)*J78</f>
        <v>34.04933260012307</v>
      </c>
      <c r="P78" s="62">
        <f>(N72*K78)*J78</f>
        <v>43.62789228434661</v>
      </c>
      <c r="Q78" s="62">
        <f>O78*P73</f>
        <v>17.024666300061536</v>
      </c>
      <c r="R78" s="62">
        <f>P78*P73</f>
        <v>21.813946142173304</v>
      </c>
      <c r="S78" s="71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  <c r="IV78" s="8"/>
    </row>
    <row r="79" spans="1:256" ht="15">
      <c r="A79" s="190" t="s">
        <v>53</v>
      </c>
      <c r="B79" s="190"/>
      <c r="C79" s="190"/>
      <c r="D79" s="190"/>
      <c r="E79" s="190"/>
      <c r="F79" s="190"/>
      <c r="G79" s="190"/>
      <c r="H79" s="190"/>
      <c r="I79" s="68" t="s">
        <v>138</v>
      </c>
      <c r="J79" s="71"/>
      <c r="K79" s="71"/>
      <c r="L79" s="71"/>
      <c r="M79" s="71"/>
      <c r="N79" s="85">
        <v>0.036</v>
      </c>
      <c r="O79" s="71"/>
      <c r="P79" s="71"/>
      <c r="Q79" s="71"/>
      <c r="R79" s="71"/>
      <c r="S79" s="71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  <c r="IV79" s="8"/>
    </row>
    <row r="80" spans="2:256" ht="15">
      <c r="B80" s="193" t="s">
        <v>54</v>
      </c>
      <c r="C80" s="193"/>
      <c r="D80" s="193"/>
      <c r="E80" s="193"/>
      <c r="F80" s="193"/>
      <c r="G80" s="14"/>
      <c r="H80" s="14" t="s">
        <v>37</v>
      </c>
      <c r="I80" s="69"/>
      <c r="J80" s="189" t="s">
        <v>187</v>
      </c>
      <c r="K80" s="189"/>
      <c r="L80" s="189"/>
      <c r="M80" s="199" t="s">
        <v>202</v>
      </c>
      <c r="N80" s="199"/>
      <c r="O80" s="199"/>
      <c r="P80" s="63"/>
      <c r="Q80" s="63"/>
      <c r="R80" s="63"/>
      <c r="S80" s="63"/>
      <c r="T80" s="63"/>
      <c r="U80" s="63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  <c r="IV80" s="8"/>
    </row>
    <row r="81" spans="1:256" ht="15">
      <c r="A81" s="6" t="s">
        <v>4</v>
      </c>
      <c r="B81" s="151" t="s">
        <v>136</v>
      </c>
      <c r="C81" s="151"/>
      <c r="D81" s="151"/>
      <c r="E81" s="151"/>
      <c r="F81" s="151"/>
      <c r="G81" s="29">
        <v>0.0042</v>
      </c>
      <c r="H81" s="15">
        <f>L72*G81</f>
        <v>3.575179923012923</v>
      </c>
      <c r="I81" s="70">
        <f>R72</f>
        <v>13.281749964791343</v>
      </c>
      <c r="J81" s="78" t="s">
        <v>143</v>
      </c>
      <c r="K81" s="71"/>
      <c r="L81" s="71"/>
      <c r="M81" s="63" t="s">
        <v>188</v>
      </c>
      <c r="N81" s="203" t="s">
        <v>189</v>
      </c>
      <c r="O81" s="203"/>
      <c r="P81" s="198" t="s">
        <v>191</v>
      </c>
      <c r="Q81" s="198"/>
      <c r="R81" s="198" t="s">
        <v>192</v>
      </c>
      <c r="S81" s="198"/>
      <c r="T81" s="198" t="s">
        <v>182</v>
      </c>
      <c r="U81" s="19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  <c r="IV81" s="8"/>
    </row>
    <row r="82" spans="1:256" ht="14.25">
      <c r="A82" s="6" t="s">
        <v>6</v>
      </c>
      <c r="B82" s="151" t="s">
        <v>55</v>
      </c>
      <c r="C82" s="151"/>
      <c r="D82" s="151"/>
      <c r="E82" s="151"/>
      <c r="F82" s="151"/>
      <c r="G82" s="16">
        <v>0.08</v>
      </c>
      <c r="H82" s="15">
        <f>H81*G82</f>
        <v>0.28601439384103383</v>
      </c>
      <c r="I82" s="70">
        <f>I81*G82</f>
        <v>1.0625399971833074</v>
      </c>
      <c r="J82" s="85">
        <f>(7/30)/12</f>
        <v>0.019444444444444445</v>
      </c>
      <c r="K82" s="71"/>
      <c r="L82" s="71"/>
      <c r="M82" s="62">
        <f>H26+H28+H37+H38+H39+H40+H41+H64+H68+K93</f>
        <v>1303.3845670030769</v>
      </c>
      <c r="N82" s="63" t="s">
        <v>178</v>
      </c>
      <c r="O82" s="63" t="s">
        <v>179</v>
      </c>
      <c r="P82" s="97">
        <f>7/L34</f>
        <v>0.23013698630136986</v>
      </c>
      <c r="Q82" s="63"/>
      <c r="R82" s="98">
        <f>7/K34</f>
        <v>0.2299794661190965</v>
      </c>
      <c r="S82" s="97">
        <f>7/M34</f>
        <v>0.22950819672131148</v>
      </c>
      <c r="T82" s="62">
        <f>O83*P73</f>
        <v>15.871706855858218</v>
      </c>
      <c r="U82" s="63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8"/>
      <c r="IV82" s="8"/>
    </row>
    <row r="83" spans="1:256" ht="15">
      <c r="A83" s="6" t="s">
        <v>9</v>
      </c>
      <c r="B83" s="151" t="s">
        <v>195</v>
      </c>
      <c r="C83" s="151"/>
      <c r="D83" s="151"/>
      <c r="E83" s="151"/>
      <c r="F83" s="151"/>
      <c r="G83" s="151"/>
      <c r="H83" s="15">
        <f>H81*N79</f>
        <v>0.1287064772284652</v>
      </c>
      <c r="I83" s="70">
        <f>Q78</f>
        <v>17.024666300061536</v>
      </c>
      <c r="J83" s="85"/>
      <c r="K83" s="71"/>
      <c r="L83" s="71"/>
      <c r="M83" s="63"/>
      <c r="N83" s="62">
        <f>M82</f>
        <v>1303.3845670030769</v>
      </c>
      <c r="O83" s="62">
        <f>M82/O72</f>
        <v>31.743413711716435</v>
      </c>
      <c r="P83" s="99">
        <v>0.23</v>
      </c>
      <c r="Q83" s="63"/>
      <c r="R83" s="63" t="s">
        <v>193</v>
      </c>
      <c r="S83" s="63" t="s">
        <v>194</v>
      </c>
      <c r="T83" s="63"/>
      <c r="U83" s="63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  <c r="IU83" s="8"/>
      <c r="IV83" s="8"/>
    </row>
    <row r="84" spans="1:256" ht="15">
      <c r="A84" s="6" t="s">
        <v>11</v>
      </c>
      <c r="B84" s="151" t="s">
        <v>56</v>
      </c>
      <c r="C84" s="151"/>
      <c r="D84" s="151"/>
      <c r="E84" s="151"/>
      <c r="F84" s="151"/>
      <c r="H84" s="15">
        <f>M82*J82</f>
        <v>25.343588802837605</v>
      </c>
      <c r="I84" s="70">
        <f>T82</f>
        <v>15.871706855858218</v>
      </c>
      <c r="J84" s="82" t="s">
        <v>180</v>
      </c>
      <c r="K84" s="82"/>
      <c r="L84" s="82"/>
      <c r="M84" s="82"/>
      <c r="N84" s="71"/>
      <c r="O84" s="71"/>
      <c r="P84" s="75">
        <f>(N83*P83)/12</f>
        <v>24.98153753422564</v>
      </c>
      <c r="Q84" s="71"/>
      <c r="R84" s="71"/>
      <c r="S84" s="71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  <c r="IU84" s="8"/>
      <c r="IV84" s="8"/>
    </row>
    <row r="85" spans="1:256" ht="15">
      <c r="A85" s="6" t="s">
        <v>21</v>
      </c>
      <c r="B85" s="151" t="s">
        <v>57</v>
      </c>
      <c r="C85" s="151"/>
      <c r="D85" s="151"/>
      <c r="E85" s="151"/>
      <c r="F85" s="151"/>
      <c r="G85" s="151"/>
      <c r="H85" s="15">
        <f>H84*G64</f>
        <v>8.616820192964786</v>
      </c>
      <c r="I85" s="70">
        <f>I84*G64</f>
        <v>5.396380330991795</v>
      </c>
      <c r="J85" s="71" t="s">
        <v>141</v>
      </c>
      <c r="K85" s="197" t="s">
        <v>140</v>
      </c>
      <c r="L85" s="197"/>
      <c r="M85" s="71" t="s">
        <v>144</v>
      </c>
      <c r="N85" s="71" t="s">
        <v>135</v>
      </c>
      <c r="O85" s="199" t="s">
        <v>201</v>
      </c>
      <c r="P85" s="203"/>
      <c r="Q85" s="203"/>
      <c r="R85" s="203"/>
      <c r="S85" s="63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  <c r="IU85" s="8"/>
      <c r="IV85" s="8"/>
    </row>
    <row r="86" spans="1:256" ht="28.5">
      <c r="A86" s="6" t="s">
        <v>22</v>
      </c>
      <c r="B86" s="151" t="s">
        <v>58</v>
      </c>
      <c r="C86" s="151"/>
      <c r="D86" s="151"/>
      <c r="E86" s="151"/>
      <c r="F86" s="151"/>
      <c r="G86" s="151"/>
      <c r="H86" s="15">
        <f>H84*N86</f>
        <v>0.5068717760567522</v>
      </c>
      <c r="I86" s="70">
        <f>T87</f>
        <v>13.42667853390769</v>
      </c>
      <c r="J86" s="75">
        <v>0.8</v>
      </c>
      <c r="K86" s="71">
        <v>0.5</v>
      </c>
      <c r="L86" s="71"/>
      <c r="M86" s="71">
        <v>0.05</v>
      </c>
      <c r="N86" s="71">
        <f>(J86*K86)*M86</f>
        <v>0.020000000000000004</v>
      </c>
      <c r="O86" s="204" t="s">
        <v>196</v>
      </c>
      <c r="P86" s="205"/>
      <c r="Q86" s="63" t="s">
        <v>141</v>
      </c>
      <c r="R86" s="61" t="s">
        <v>199</v>
      </c>
      <c r="S86" s="63" t="s">
        <v>200</v>
      </c>
      <c r="T86" s="202" t="s">
        <v>182</v>
      </c>
      <c r="U86" s="202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  <c r="IU86" s="8"/>
      <c r="IV86" s="8"/>
    </row>
    <row r="87" spans="2:256" ht="15">
      <c r="B87" s="152" t="s">
        <v>25</v>
      </c>
      <c r="C87" s="152"/>
      <c r="D87" s="152"/>
      <c r="E87" s="152"/>
      <c r="F87" s="152"/>
      <c r="H87" s="19">
        <f>SUM(H81:H86)</f>
        <v>38.45718156594157</v>
      </c>
      <c r="I87" s="95">
        <f>SUM(I81:I86)</f>
        <v>66.06372198279388</v>
      </c>
      <c r="J87" s="71"/>
      <c r="K87" s="71"/>
      <c r="L87" s="71"/>
      <c r="M87" s="71"/>
      <c r="N87" s="85">
        <v>0.002</v>
      </c>
      <c r="O87" s="96"/>
      <c r="P87" s="63"/>
      <c r="Q87" s="63">
        <v>0.08</v>
      </c>
      <c r="R87" s="63">
        <v>0.5</v>
      </c>
      <c r="S87" s="62">
        <f>(O88*Q87)*R87</f>
        <v>26.85335706781538</v>
      </c>
      <c r="T87" s="62">
        <f>S87*P73</f>
        <v>13.42667853390769</v>
      </c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  <c r="IU87" s="8"/>
      <c r="IV87" s="8"/>
    </row>
    <row r="88" spans="1:256" ht="15">
      <c r="A88" s="172"/>
      <c r="B88" s="172"/>
      <c r="C88" s="172"/>
      <c r="D88" s="172"/>
      <c r="E88" s="172"/>
      <c r="F88" s="172"/>
      <c r="G88" s="172"/>
      <c r="H88" s="172"/>
      <c r="I88" s="66"/>
      <c r="J88" s="189" t="s">
        <v>145</v>
      </c>
      <c r="K88" s="189"/>
      <c r="L88" s="189"/>
      <c r="M88" s="189"/>
      <c r="N88" s="71"/>
      <c r="O88" s="62">
        <f>H26+H68+K93</f>
        <v>671.3339266953845</v>
      </c>
      <c r="P88" s="63"/>
      <c r="Q88" s="63"/>
      <c r="R88" s="63"/>
      <c r="S88" s="63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  <c r="IT88" s="8"/>
      <c r="IU88" s="8"/>
      <c r="IV88" s="8"/>
    </row>
    <row r="89" spans="1:256" ht="15">
      <c r="A89" s="190" t="s">
        <v>59</v>
      </c>
      <c r="B89" s="190"/>
      <c r="C89" s="190"/>
      <c r="D89" s="190"/>
      <c r="E89" s="190"/>
      <c r="F89" s="190"/>
      <c r="G89" s="190"/>
      <c r="H89" s="190"/>
      <c r="I89" s="66"/>
      <c r="J89" s="71" t="s">
        <v>146</v>
      </c>
      <c r="K89" s="94" t="s">
        <v>167</v>
      </c>
      <c r="L89" s="71" t="s">
        <v>147</v>
      </c>
      <c r="M89" s="74" t="s">
        <v>198</v>
      </c>
      <c r="N89" s="71"/>
      <c r="O89" s="71"/>
      <c r="P89" s="71"/>
      <c r="Q89" s="71"/>
      <c r="R89" s="71"/>
      <c r="S89" s="71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  <c r="IQ89" s="8"/>
      <c r="IR89" s="8"/>
      <c r="IS89" s="8"/>
      <c r="IT89" s="8"/>
      <c r="IU89" s="8"/>
      <c r="IV89" s="8"/>
    </row>
    <row r="90" spans="2:256" ht="15">
      <c r="B90" s="193" t="s">
        <v>60</v>
      </c>
      <c r="C90" s="193"/>
      <c r="D90" s="193"/>
      <c r="E90" s="193"/>
      <c r="F90" s="193"/>
      <c r="G90" s="14"/>
      <c r="H90" s="14" t="s">
        <v>37</v>
      </c>
      <c r="I90" s="66"/>
      <c r="J90" s="75">
        <f>H33</f>
        <v>789.9773538461538</v>
      </c>
      <c r="K90" s="71">
        <f>J90/3</f>
        <v>263.32578461538463</v>
      </c>
      <c r="L90" s="71">
        <v>12</v>
      </c>
      <c r="M90" s="75">
        <f>(J90+K90)/12</f>
        <v>87.77526153846155</v>
      </c>
      <c r="N90" s="71"/>
      <c r="O90" s="71"/>
      <c r="P90" s="71"/>
      <c r="Q90" s="71"/>
      <c r="R90" s="71"/>
      <c r="S90" s="71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  <c r="IM90" s="8"/>
      <c r="IN90" s="8"/>
      <c r="IO90" s="8"/>
      <c r="IP90" s="8"/>
      <c r="IQ90" s="8"/>
      <c r="IR90" s="8"/>
      <c r="IS90" s="8"/>
      <c r="IT90" s="8"/>
      <c r="IU90" s="8"/>
      <c r="IV90" s="8"/>
    </row>
    <row r="91" spans="1:256" ht="14.25">
      <c r="A91" s="6" t="s">
        <v>4</v>
      </c>
      <c r="B91" s="151" t="s">
        <v>61</v>
      </c>
      <c r="C91" s="151"/>
      <c r="D91" s="151"/>
      <c r="E91" s="151"/>
      <c r="F91" s="151"/>
      <c r="G91" s="25">
        <v>0.1111</v>
      </c>
      <c r="H91" s="15">
        <f>$H$33*G91</f>
        <v>87.7664840123077</v>
      </c>
      <c r="I91" s="66"/>
      <c r="J91" s="75">
        <f>J90*11.11%</f>
        <v>87.76648401230769</v>
      </c>
      <c r="K91" s="71"/>
      <c r="L91" s="71"/>
      <c r="M91" s="71"/>
      <c r="N91" s="71"/>
      <c r="O91" s="71"/>
      <c r="P91" s="71"/>
      <c r="Q91" s="71"/>
      <c r="R91" s="71"/>
      <c r="S91" s="71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  <c r="II91" s="8"/>
      <c r="IJ91" s="8"/>
      <c r="IK91" s="8"/>
      <c r="IL91" s="8"/>
      <c r="IM91" s="8"/>
      <c r="IN91" s="8"/>
      <c r="IO91" s="8"/>
      <c r="IP91" s="8"/>
      <c r="IQ91" s="8"/>
      <c r="IR91" s="8"/>
      <c r="IS91" s="8"/>
      <c r="IT91" s="8"/>
      <c r="IU91" s="8"/>
      <c r="IV91" s="8"/>
    </row>
    <row r="92" spans="1:256" ht="14.25">
      <c r="A92" s="6" t="s">
        <v>6</v>
      </c>
      <c r="B92" s="151" t="s">
        <v>62</v>
      </c>
      <c r="C92" s="151"/>
      <c r="D92" s="151"/>
      <c r="E92" s="151"/>
      <c r="F92" s="151"/>
      <c r="G92" s="25">
        <v>0.0166</v>
      </c>
      <c r="H92" s="15">
        <f>$H$33*G92</f>
        <v>13.113624073846154</v>
      </c>
      <c r="I92" s="66"/>
      <c r="J92" s="71"/>
      <c r="K92" s="191" t="s">
        <v>197</v>
      </c>
      <c r="L92" s="192"/>
      <c r="M92" s="71"/>
      <c r="N92" s="71"/>
      <c r="O92" s="71"/>
      <c r="P92" s="71"/>
      <c r="Q92" s="71"/>
      <c r="R92" s="71"/>
      <c r="S92" s="71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  <c r="IL92" s="8"/>
      <c r="IM92" s="8"/>
      <c r="IN92" s="8"/>
      <c r="IO92" s="8"/>
      <c r="IP92" s="8"/>
      <c r="IQ92" s="8"/>
      <c r="IR92" s="8"/>
      <c r="IS92" s="8"/>
      <c r="IT92" s="8"/>
      <c r="IU92" s="8"/>
      <c r="IV92" s="8"/>
    </row>
    <row r="93" spans="1:256" ht="14.25">
      <c r="A93" s="6" t="s">
        <v>9</v>
      </c>
      <c r="B93" s="151" t="s">
        <v>63</v>
      </c>
      <c r="C93" s="151"/>
      <c r="D93" s="151"/>
      <c r="E93" s="151"/>
      <c r="F93" s="151"/>
      <c r="G93" s="25">
        <v>0.0002</v>
      </c>
      <c r="H93" s="15">
        <f>$H$33*G93</f>
        <v>0.1579954707692308</v>
      </c>
      <c r="I93" s="66"/>
      <c r="J93" s="71"/>
      <c r="K93" s="71">
        <f>K90/12</f>
        <v>21.943815384615387</v>
      </c>
      <c r="L93" s="71"/>
      <c r="M93" s="71"/>
      <c r="N93" s="71"/>
      <c r="O93" s="71"/>
      <c r="P93" s="71"/>
      <c r="Q93" s="71"/>
      <c r="R93" s="71"/>
      <c r="S93" s="71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  <c r="IM93" s="8"/>
      <c r="IN93" s="8"/>
      <c r="IO93" s="8"/>
      <c r="IP93" s="8"/>
      <c r="IQ93" s="8"/>
      <c r="IR93" s="8"/>
      <c r="IS93" s="8"/>
      <c r="IT93" s="8"/>
      <c r="IU93" s="8"/>
      <c r="IV93" s="8"/>
    </row>
    <row r="94" spans="1:256" ht="14.25">
      <c r="A94" s="6" t="s">
        <v>11</v>
      </c>
      <c r="B94" s="151" t="s">
        <v>64</v>
      </c>
      <c r="C94" s="151"/>
      <c r="D94" s="151"/>
      <c r="E94" s="151"/>
      <c r="F94" s="151"/>
      <c r="G94" s="25">
        <v>0.0028</v>
      </c>
      <c r="H94" s="15">
        <f>$H$33*G94</f>
        <v>2.2119365907692305</v>
      </c>
      <c r="I94" s="66"/>
      <c r="J94" s="71"/>
      <c r="K94" s="71"/>
      <c r="L94" s="71"/>
      <c r="M94" s="71"/>
      <c r="N94" s="71"/>
      <c r="O94" s="71"/>
      <c r="P94" s="71"/>
      <c r="Q94" s="71"/>
      <c r="R94" s="71"/>
      <c r="S94" s="71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  <c r="IK94" s="8"/>
      <c r="IL94" s="8"/>
      <c r="IM94" s="8"/>
      <c r="IN94" s="8"/>
      <c r="IO94" s="8"/>
      <c r="IP94" s="8"/>
      <c r="IQ94" s="8"/>
      <c r="IR94" s="8"/>
      <c r="IS94" s="8"/>
      <c r="IT94" s="8"/>
      <c r="IU94" s="8"/>
      <c r="IV94" s="8"/>
    </row>
    <row r="95" spans="1:256" ht="14.25">
      <c r="A95" s="6" t="s">
        <v>21</v>
      </c>
      <c r="B95" s="151" t="s">
        <v>65</v>
      </c>
      <c r="C95" s="151"/>
      <c r="D95" s="151"/>
      <c r="E95" s="151"/>
      <c r="F95" s="151"/>
      <c r="G95" s="25">
        <v>0.0003</v>
      </c>
      <c r="H95" s="15">
        <f>$H$33*G95</f>
        <v>0.23699320615384614</v>
      </c>
      <c r="I95" s="66"/>
      <c r="J95" s="71"/>
      <c r="K95" s="71"/>
      <c r="L95" s="71"/>
      <c r="M95" s="71"/>
      <c r="N95" s="71"/>
      <c r="O95" s="71"/>
      <c r="P95" s="71"/>
      <c r="Q95" s="71"/>
      <c r="R95" s="71"/>
      <c r="S95" s="71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  <c r="IP95" s="8"/>
      <c r="IQ95" s="8"/>
      <c r="IR95" s="8"/>
      <c r="IS95" s="8"/>
      <c r="IT95" s="8"/>
      <c r="IU95" s="8"/>
      <c r="IV95" s="8"/>
    </row>
    <row r="96" spans="1:256" ht="14.25">
      <c r="A96" s="6" t="s">
        <v>22</v>
      </c>
      <c r="B96" s="151" t="s">
        <v>24</v>
      </c>
      <c r="C96" s="151"/>
      <c r="D96" s="151"/>
      <c r="E96" s="151"/>
      <c r="F96" s="151"/>
      <c r="I96" s="66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  <c r="IP96" s="8"/>
      <c r="IQ96" s="8"/>
      <c r="IR96" s="8"/>
      <c r="IS96" s="8"/>
      <c r="IT96" s="8"/>
      <c r="IU96" s="8"/>
      <c r="IV96" s="8"/>
    </row>
    <row r="97" spans="2:256" ht="15">
      <c r="B97" s="152" t="s">
        <v>48</v>
      </c>
      <c r="C97" s="152"/>
      <c r="D97" s="152"/>
      <c r="E97" s="152"/>
      <c r="F97" s="152"/>
      <c r="H97" s="19">
        <f>SUM(H91:H96)</f>
        <v>103.48703335384616</v>
      </c>
      <c r="I97" s="66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  <c r="IL97" s="8"/>
      <c r="IM97" s="8"/>
      <c r="IN97" s="8"/>
      <c r="IO97" s="8"/>
      <c r="IP97" s="8"/>
      <c r="IQ97" s="8"/>
      <c r="IR97" s="8"/>
      <c r="IS97" s="8"/>
      <c r="IT97" s="8"/>
      <c r="IU97" s="8"/>
      <c r="IV97" s="8"/>
    </row>
    <row r="98" spans="1:256" ht="14.25">
      <c r="A98" s="6" t="s">
        <v>23</v>
      </c>
      <c r="B98" s="151" t="s">
        <v>66</v>
      </c>
      <c r="C98" s="151"/>
      <c r="D98" s="151"/>
      <c r="E98" s="151"/>
      <c r="F98" s="151"/>
      <c r="G98" s="151"/>
      <c r="H98" s="30">
        <f>H97*G64</f>
        <v>35.185591340307695</v>
      </c>
      <c r="I98" s="66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  <c r="IP98" s="8"/>
      <c r="IQ98" s="8"/>
      <c r="IR98" s="8"/>
      <c r="IS98" s="8"/>
      <c r="IT98" s="8"/>
      <c r="IU98" s="8"/>
      <c r="IV98" s="8"/>
    </row>
    <row r="99" spans="2:256" ht="15">
      <c r="B99" s="152" t="s">
        <v>25</v>
      </c>
      <c r="C99" s="152"/>
      <c r="D99" s="152"/>
      <c r="E99" s="152"/>
      <c r="F99" s="152"/>
      <c r="H99" s="19">
        <f>SUM(H97:H98)</f>
        <v>138.67262469415385</v>
      </c>
      <c r="I99" s="66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  <c r="IQ99" s="8"/>
      <c r="IR99" s="8"/>
      <c r="IS99" s="8"/>
      <c r="IT99" s="8"/>
      <c r="IU99" s="8"/>
      <c r="IV99" s="8"/>
    </row>
    <row r="100" spans="1:256" ht="14.25">
      <c r="A100" s="172"/>
      <c r="B100" s="172"/>
      <c r="C100" s="172"/>
      <c r="D100" s="172"/>
      <c r="E100" s="172"/>
      <c r="F100" s="172"/>
      <c r="G100" s="172"/>
      <c r="H100" s="172"/>
      <c r="I100" s="66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  <c r="IN100" s="8"/>
      <c r="IO100" s="8"/>
      <c r="IP100" s="8"/>
      <c r="IQ100" s="8"/>
      <c r="IR100" s="8"/>
      <c r="IS100" s="8"/>
      <c r="IT100" s="8"/>
      <c r="IU100" s="8"/>
      <c r="IV100" s="8"/>
    </row>
    <row r="101" spans="1:256" ht="15">
      <c r="A101" s="184" t="s">
        <v>67</v>
      </c>
      <c r="B101" s="184"/>
      <c r="C101" s="184"/>
      <c r="D101" s="184"/>
      <c r="E101" s="184"/>
      <c r="F101" s="184"/>
      <c r="G101" s="184"/>
      <c r="H101" s="184"/>
      <c r="I101" s="66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  <c r="IP101" s="8"/>
      <c r="IQ101" s="8"/>
      <c r="IR101" s="8"/>
      <c r="IS101" s="8"/>
      <c r="IT101" s="8"/>
      <c r="IU101" s="8"/>
      <c r="IV101" s="8"/>
    </row>
    <row r="102" spans="2:256" ht="15">
      <c r="B102" s="176" t="s">
        <v>33</v>
      </c>
      <c r="C102" s="176"/>
      <c r="D102" s="176"/>
      <c r="E102" s="176"/>
      <c r="F102" s="176"/>
      <c r="G102" s="176"/>
      <c r="H102" s="9" t="s">
        <v>37</v>
      </c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  <c r="IL102" s="8"/>
      <c r="IM102" s="8"/>
      <c r="IN102" s="8"/>
      <c r="IO102" s="8"/>
      <c r="IP102" s="8"/>
      <c r="IQ102" s="8"/>
      <c r="IR102" s="8"/>
      <c r="IS102" s="8"/>
      <c r="IT102" s="8"/>
      <c r="IU102" s="8"/>
      <c r="IV102" s="8"/>
    </row>
    <row r="103" spans="2:256" ht="14.25">
      <c r="B103" s="151" t="s">
        <v>68</v>
      </c>
      <c r="C103" s="151"/>
      <c r="D103" s="151"/>
      <c r="E103" s="151"/>
      <c r="F103" s="151"/>
      <c r="G103" s="31"/>
      <c r="H103" s="15">
        <f>H64</f>
        <v>268.5923003076923</v>
      </c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/>
      <c r="IO103" s="8"/>
      <c r="IP103" s="8"/>
      <c r="IQ103" s="8"/>
      <c r="IR103" s="8"/>
      <c r="IS103" s="8"/>
      <c r="IT103" s="8"/>
      <c r="IU103" s="8"/>
      <c r="IV103" s="8"/>
    </row>
    <row r="104" spans="2:256" ht="14.25">
      <c r="B104" s="151" t="s">
        <v>69</v>
      </c>
      <c r="C104" s="151"/>
      <c r="D104" s="151"/>
      <c r="E104" s="151"/>
      <c r="F104" s="151"/>
      <c r="G104" s="31"/>
      <c r="H104" s="15">
        <f>H71</f>
        <v>88.28470915643076</v>
      </c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</row>
    <row r="105" spans="2:256" ht="14.25">
      <c r="B105" s="151" t="s">
        <v>70</v>
      </c>
      <c r="C105" s="151"/>
      <c r="D105" s="151"/>
      <c r="E105" s="151"/>
      <c r="F105" s="151"/>
      <c r="G105" s="31"/>
      <c r="H105" s="15">
        <f>H77</f>
        <v>0.8438336803766454</v>
      </c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</row>
    <row r="106" spans="2:256" ht="14.25">
      <c r="B106" s="151" t="s">
        <v>71</v>
      </c>
      <c r="C106" s="151"/>
      <c r="D106" s="151"/>
      <c r="E106" s="151"/>
      <c r="F106" s="151"/>
      <c r="G106" s="31"/>
      <c r="H106" s="15">
        <f>H87</f>
        <v>38.45718156594157</v>
      </c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8"/>
      <c r="IF106" s="8"/>
      <c r="IG106" s="8"/>
      <c r="IH106" s="8"/>
      <c r="II106" s="8"/>
      <c r="IJ106" s="8"/>
      <c r="IK106" s="8"/>
      <c r="IL106" s="8"/>
      <c r="IM106" s="8"/>
      <c r="IN106" s="8"/>
      <c r="IO106" s="8"/>
      <c r="IP106" s="8"/>
      <c r="IQ106" s="8"/>
      <c r="IR106" s="8"/>
      <c r="IS106" s="8"/>
      <c r="IT106" s="8"/>
      <c r="IU106" s="8"/>
      <c r="IV106" s="8"/>
    </row>
    <row r="107" spans="2:256" ht="14.25">
      <c r="B107" s="151" t="s">
        <v>72</v>
      </c>
      <c r="C107" s="151"/>
      <c r="D107" s="151"/>
      <c r="E107" s="151"/>
      <c r="F107" s="151"/>
      <c r="G107" s="31"/>
      <c r="H107" s="15">
        <f>H99</f>
        <v>138.67262469415385</v>
      </c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  <c r="II107" s="8"/>
      <c r="IJ107" s="8"/>
      <c r="IK107" s="8"/>
      <c r="IL107" s="8"/>
      <c r="IM107" s="8"/>
      <c r="IN107" s="8"/>
      <c r="IO107" s="8"/>
      <c r="IP107" s="8"/>
      <c r="IQ107" s="8"/>
      <c r="IR107" s="8"/>
      <c r="IS107" s="8"/>
      <c r="IT107" s="8"/>
      <c r="IU107" s="8"/>
      <c r="IV107" s="8"/>
    </row>
    <row r="108" spans="2:256" ht="14.25">
      <c r="B108" s="151" t="s">
        <v>73</v>
      </c>
      <c r="C108" s="151"/>
      <c r="D108" s="151"/>
      <c r="E108" s="151"/>
      <c r="F108" s="151"/>
      <c r="G108" s="31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  <c r="IG108" s="8"/>
      <c r="IH108" s="8"/>
      <c r="II108" s="8"/>
      <c r="IJ108" s="8"/>
      <c r="IK108" s="8"/>
      <c r="IL108" s="8"/>
      <c r="IM108" s="8"/>
      <c r="IN108" s="8"/>
      <c r="IO108" s="8"/>
      <c r="IP108" s="8"/>
      <c r="IQ108" s="8"/>
      <c r="IR108" s="8"/>
      <c r="IS108" s="8"/>
      <c r="IT108" s="8"/>
      <c r="IU108" s="8"/>
      <c r="IV108" s="8"/>
    </row>
    <row r="109" spans="2:256" ht="15">
      <c r="B109" s="152" t="s">
        <v>25</v>
      </c>
      <c r="C109" s="152"/>
      <c r="D109" s="152"/>
      <c r="E109" s="152"/>
      <c r="F109" s="152"/>
      <c r="H109" s="19">
        <f>SUM(H103:H108)</f>
        <v>534.8506494045951</v>
      </c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  <c r="II109" s="8"/>
      <c r="IJ109" s="8"/>
      <c r="IK109" s="8"/>
      <c r="IL109" s="8"/>
      <c r="IM109" s="8"/>
      <c r="IN109" s="8"/>
      <c r="IO109" s="8"/>
      <c r="IP109" s="8"/>
      <c r="IQ109" s="8"/>
      <c r="IR109" s="8"/>
      <c r="IS109" s="8"/>
      <c r="IT109" s="8"/>
      <c r="IU109" s="8"/>
      <c r="IV109" s="8"/>
    </row>
    <row r="110" spans="1:256" ht="14.25">
      <c r="A110" s="172"/>
      <c r="B110" s="172"/>
      <c r="C110" s="172"/>
      <c r="D110" s="172"/>
      <c r="E110" s="172"/>
      <c r="F110" s="172"/>
      <c r="G110" s="172"/>
      <c r="H110" s="172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  <c r="IP110" s="8"/>
      <c r="IQ110" s="8"/>
      <c r="IR110" s="8"/>
      <c r="IS110" s="8"/>
      <c r="IT110" s="8"/>
      <c r="IU110" s="8"/>
      <c r="IV110" s="8"/>
    </row>
    <row r="111" spans="1:256" ht="15">
      <c r="A111" s="176" t="s">
        <v>74</v>
      </c>
      <c r="B111" s="176"/>
      <c r="C111" s="176"/>
      <c r="D111" s="176"/>
      <c r="E111" s="176"/>
      <c r="F111" s="176"/>
      <c r="G111" s="176"/>
      <c r="H111" s="176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/>
      <c r="IP111" s="8"/>
      <c r="IQ111" s="8"/>
      <c r="IR111" s="8"/>
      <c r="IS111" s="8"/>
      <c r="IT111" s="8"/>
      <c r="IU111" s="8"/>
      <c r="IV111" s="8"/>
    </row>
    <row r="112" spans="2:256" ht="15">
      <c r="B112" s="175" t="s">
        <v>75</v>
      </c>
      <c r="C112" s="175"/>
      <c r="D112" s="175"/>
      <c r="E112" s="175"/>
      <c r="F112" s="175"/>
      <c r="G112" s="175"/>
      <c r="H112" s="9" t="s">
        <v>37</v>
      </c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K112" s="8"/>
      <c r="IL112" s="8"/>
      <c r="IM112" s="8"/>
      <c r="IN112" s="8"/>
      <c r="IO112" s="8"/>
      <c r="IP112" s="8"/>
      <c r="IQ112" s="8"/>
      <c r="IR112" s="8"/>
      <c r="IS112" s="8"/>
      <c r="IT112" s="8"/>
      <c r="IU112" s="8"/>
      <c r="IV112" s="8"/>
    </row>
    <row r="113" spans="1:256" ht="14.25">
      <c r="A113" s="6" t="s">
        <v>4</v>
      </c>
      <c r="B113" s="151" t="s">
        <v>76</v>
      </c>
      <c r="C113" s="151"/>
      <c r="D113" s="151"/>
      <c r="E113" s="151"/>
      <c r="F113" s="151"/>
      <c r="H113" s="15">
        <f>H33</f>
        <v>789.9773538461538</v>
      </c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/>
      <c r="IP113" s="8"/>
      <c r="IQ113" s="8"/>
      <c r="IR113" s="8"/>
      <c r="IS113" s="8"/>
      <c r="IT113" s="8"/>
      <c r="IU113" s="8"/>
      <c r="IV113" s="8"/>
    </row>
    <row r="114" spans="1:256" ht="14.25">
      <c r="A114" s="6" t="s">
        <v>6</v>
      </c>
      <c r="B114" s="151" t="s">
        <v>77</v>
      </c>
      <c r="C114" s="151"/>
      <c r="D114" s="151"/>
      <c r="E114" s="151"/>
      <c r="F114" s="151"/>
      <c r="H114" s="15">
        <f>H43</f>
        <v>246.75714000000002</v>
      </c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  <c r="IM114" s="8"/>
      <c r="IN114" s="8"/>
      <c r="IO114" s="8"/>
      <c r="IP114" s="8"/>
      <c r="IQ114" s="8"/>
      <c r="IR114" s="8"/>
      <c r="IS114" s="8"/>
      <c r="IT114" s="8"/>
      <c r="IU114" s="8"/>
      <c r="IV114" s="8"/>
    </row>
    <row r="115" spans="1:256" ht="14.25">
      <c r="A115" s="6" t="s">
        <v>9</v>
      </c>
      <c r="B115" s="151" t="s">
        <v>78</v>
      </c>
      <c r="C115" s="151"/>
      <c r="D115" s="151"/>
      <c r="E115" s="151"/>
      <c r="F115" s="151"/>
      <c r="G115" s="151"/>
      <c r="H115" s="15">
        <f>H51</f>
        <v>291.6666666666667</v>
      </c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  <c r="II115" s="8"/>
      <c r="IJ115" s="8"/>
      <c r="IK115" s="8"/>
      <c r="IL115" s="8"/>
      <c r="IM115" s="8"/>
      <c r="IN115" s="8"/>
      <c r="IO115" s="8"/>
      <c r="IP115" s="8"/>
      <c r="IQ115" s="8"/>
      <c r="IR115" s="8"/>
      <c r="IS115" s="8"/>
      <c r="IT115" s="8"/>
      <c r="IU115" s="8"/>
      <c r="IV115" s="8"/>
    </row>
    <row r="116" spans="1:256" ht="14.25">
      <c r="A116" s="6" t="s">
        <v>11</v>
      </c>
      <c r="B116" s="151" t="s">
        <v>79</v>
      </c>
      <c r="C116" s="151"/>
      <c r="D116" s="151"/>
      <c r="E116" s="151"/>
      <c r="F116" s="151"/>
      <c r="H116" s="15">
        <f>H109</f>
        <v>534.8506494045951</v>
      </c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  <c r="IC116" s="8"/>
      <c r="ID116" s="8"/>
      <c r="IE116" s="8"/>
      <c r="IF116" s="8"/>
      <c r="IG116" s="8"/>
      <c r="IH116" s="8"/>
      <c r="II116" s="8"/>
      <c r="IJ116" s="8"/>
      <c r="IK116" s="8"/>
      <c r="IL116" s="8"/>
      <c r="IM116" s="8"/>
      <c r="IN116" s="8"/>
      <c r="IO116" s="8"/>
      <c r="IP116" s="8"/>
      <c r="IQ116" s="8"/>
      <c r="IR116" s="8"/>
      <c r="IS116" s="8"/>
      <c r="IT116" s="8"/>
      <c r="IU116" s="8"/>
      <c r="IV116" s="8"/>
    </row>
    <row r="117" spans="2:256" ht="15">
      <c r="B117" s="152" t="s">
        <v>80</v>
      </c>
      <c r="C117" s="152"/>
      <c r="D117" s="152"/>
      <c r="E117" s="152"/>
      <c r="F117" s="152"/>
      <c r="H117" s="19">
        <f>SUM(H113:H116)</f>
        <v>1863.2518099174156</v>
      </c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  <c r="ID117" s="8"/>
      <c r="IE117" s="8"/>
      <c r="IF117" s="8"/>
      <c r="IG117" s="8"/>
      <c r="IH117" s="8"/>
      <c r="II117" s="8"/>
      <c r="IJ117" s="8"/>
      <c r="IK117" s="8"/>
      <c r="IL117" s="8"/>
      <c r="IM117" s="8"/>
      <c r="IN117" s="8"/>
      <c r="IO117" s="8"/>
      <c r="IP117" s="8"/>
      <c r="IQ117" s="8"/>
      <c r="IR117" s="8"/>
      <c r="IS117" s="8"/>
      <c r="IT117" s="8"/>
      <c r="IU117" s="8"/>
      <c r="IV117" s="8"/>
    </row>
    <row r="118" spans="1:256" ht="14.25">
      <c r="A118" s="172"/>
      <c r="B118" s="172"/>
      <c r="C118" s="172"/>
      <c r="D118" s="172"/>
      <c r="E118" s="172"/>
      <c r="F118" s="172"/>
      <c r="G118" s="172"/>
      <c r="H118" s="172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  <c r="IF118" s="8"/>
      <c r="IG118" s="8"/>
      <c r="IH118" s="8"/>
      <c r="II118" s="8"/>
      <c r="IJ118" s="8"/>
      <c r="IK118" s="8"/>
      <c r="IL118" s="8"/>
      <c r="IM118" s="8"/>
      <c r="IN118" s="8"/>
      <c r="IO118" s="8"/>
      <c r="IP118" s="8"/>
      <c r="IQ118" s="8"/>
      <c r="IR118" s="8"/>
      <c r="IS118" s="8"/>
      <c r="IT118" s="8"/>
      <c r="IU118" s="8"/>
      <c r="IV118" s="8"/>
    </row>
    <row r="119" spans="2:256" ht="15">
      <c r="B119" s="184" t="s">
        <v>214</v>
      </c>
      <c r="C119" s="184"/>
      <c r="D119" s="184"/>
      <c r="E119" s="184"/>
      <c r="F119" s="184"/>
      <c r="G119" s="184"/>
      <c r="H119" s="184"/>
      <c r="I119" s="4" t="s">
        <v>160</v>
      </c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  <c r="IG119" s="8"/>
      <c r="IH119" s="8"/>
      <c r="II119" s="8"/>
      <c r="IJ119" s="8"/>
      <c r="IK119" s="8"/>
      <c r="IL119" s="8"/>
      <c r="IM119" s="8"/>
      <c r="IN119" s="8"/>
      <c r="IO119" s="8"/>
      <c r="IP119" s="8"/>
      <c r="IQ119" s="8"/>
      <c r="IR119" s="8"/>
      <c r="IS119" s="8"/>
      <c r="IT119" s="8"/>
      <c r="IU119" s="8"/>
      <c r="IV119" s="8"/>
    </row>
    <row r="120" spans="2:256" ht="15">
      <c r="B120" s="176" t="s">
        <v>81</v>
      </c>
      <c r="C120" s="176"/>
      <c r="D120" s="176"/>
      <c r="E120" s="176"/>
      <c r="F120" s="176"/>
      <c r="G120" s="23" t="s">
        <v>36</v>
      </c>
      <c r="H120" s="9" t="s">
        <v>37</v>
      </c>
      <c r="J120" s="187" t="s">
        <v>152</v>
      </c>
      <c r="K120" s="188"/>
      <c r="L120" s="18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  <c r="II120" s="8"/>
      <c r="IJ120" s="8"/>
      <c r="IK120" s="8"/>
      <c r="IL120" s="8"/>
      <c r="IM120" s="8"/>
      <c r="IN120" s="8"/>
      <c r="IO120" s="8"/>
      <c r="IP120" s="8"/>
      <c r="IQ120" s="8"/>
      <c r="IR120" s="8"/>
      <c r="IS120" s="8"/>
      <c r="IT120" s="8"/>
      <c r="IU120" s="8"/>
      <c r="IV120" s="8"/>
    </row>
    <row r="121" spans="1:256" ht="30">
      <c r="A121" s="6" t="s">
        <v>4</v>
      </c>
      <c r="B121" s="151" t="s">
        <v>82</v>
      </c>
      <c r="C121" s="151"/>
      <c r="D121" s="151"/>
      <c r="E121" s="151"/>
      <c r="F121" s="151"/>
      <c r="G121" s="16">
        <v>0.05</v>
      </c>
      <c r="H121" s="19">
        <f>H117*G121</f>
        <v>93.16259049587079</v>
      </c>
      <c r="J121" s="32" t="s">
        <v>153</v>
      </c>
      <c r="K121"/>
      <c r="L121"/>
      <c r="M121" s="33" t="s">
        <v>163</v>
      </c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  <c r="IL121" s="8"/>
      <c r="IM121" s="8"/>
      <c r="IN121" s="8"/>
      <c r="IO121" s="8"/>
      <c r="IP121" s="8"/>
      <c r="IQ121" s="8"/>
      <c r="IR121" s="8"/>
      <c r="IS121" s="8"/>
      <c r="IT121" s="8"/>
      <c r="IU121" s="8"/>
      <c r="IV121" s="8"/>
    </row>
    <row r="122" spans="1:256" ht="15">
      <c r="A122" s="6" t="s">
        <v>6</v>
      </c>
      <c r="B122" s="151" t="s">
        <v>83</v>
      </c>
      <c r="C122" s="151"/>
      <c r="D122" s="151"/>
      <c r="E122" s="151"/>
      <c r="F122" s="151"/>
      <c r="G122" s="16">
        <v>0.1</v>
      </c>
      <c r="H122" s="19">
        <f>(H117+H121)*G122</f>
        <v>195.64144004132865</v>
      </c>
      <c r="J122" s="20">
        <f>H117+H121+H122</f>
        <v>2152.055840454615</v>
      </c>
      <c r="K122"/>
      <c r="L122"/>
      <c r="M122" s="35">
        <f>(100-8.2)/100</f>
        <v>0.9179999999999999</v>
      </c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  <c r="IC122" s="8"/>
      <c r="ID122" s="8"/>
      <c r="IE122" s="8"/>
      <c r="IF122" s="8"/>
      <c r="IG122" s="8"/>
      <c r="IH122" s="8"/>
      <c r="II122" s="8"/>
      <c r="IJ122" s="8"/>
      <c r="IK122" s="8"/>
      <c r="IL122" s="8"/>
      <c r="IM122" s="8"/>
      <c r="IN122" s="8"/>
      <c r="IO122" s="8"/>
      <c r="IP122" s="8"/>
      <c r="IQ122" s="8"/>
      <c r="IR122" s="8"/>
      <c r="IS122" s="8"/>
      <c r="IT122" s="8"/>
      <c r="IU122" s="8"/>
      <c r="IV122" s="8"/>
    </row>
    <row r="123" spans="2:256" ht="15">
      <c r="B123" s="151"/>
      <c r="C123" s="151"/>
      <c r="D123" s="151"/>
      <c r="E123" s="151"/>
      <c r="F123" s="151"/>
      <c r="K123"/>
      <c r="L123"/>
      <c r="M123" s="36" t="s">
        <v>154</v>
      </c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  <c r="IC123" s="8"/>
      <c r="ID123" s="8"/>
      <c r="IE123" s="8"/>
      <c r="IF123" s="8"/>
      <c r="IG123" s="8"/>
      <c r="IH123" s="8"/>
      <c r="II123" s="8"/>
      <c r="IJ123" s="8"/>
      <c r="IK123" s="8"/>
      <c r="IL123" s="8"/>
      <c r="IM123" s="8"/>
      <c r="IN123" s="8"/>
      <c r="IO123" s="8"/>
      <c r="IP123" s="8"/>
      <c r="IQ123" s="8"/>
      <c r="IR123" s="8"/>
      <c r="IS123" s="8"/>
      <c r="IT123" s="8"/>
      <c r="IU123" s="8"/>
      <c r="IV123" s="8"/>
    </row>
    <row r="124" spans="1:256" ht="14.25">
      <c r="A124" s="6" t="s">
        <v>161</v>
      </c>
      <c r="B124" s="173" t="s">
        <v>162</v>
      </c>
      <c r="C124" s="174"/>
      <c r="D124" s="174"/>
      <c r="E124" s="174"/>
      <c r="F124" s="174"/>
      <c r="G124" s="179"/>
      <c r="H124" s="180"/>
      <c r="K124"/>
      <c r="L124"/>
      <c r="M124" s="37">
        <f>J122/M122</f>
        <v>2344.287407902631</v>
      </c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  <c r="IC124" s="8"/>
      <c r="ID124" s="8"/>
      <c r="IE124" s="8"/>
      <c r="IF124" s="8"/>
      <c r="IG124" s="8"/>
      <c r="IH124" s="8"/>
      <c r="II124" s="8"/>
      <c r="IJ124" s="8"/>
      <c r="IK124" s="8"/>
      <c r="IL124" s="8"/>
      <c r="IM124" s="8"/>
      <c r="IN124" s="8"/>
      <c r="IO124" s="8"/>
      <c r="IP124" s="8"/>
      <c r="IQ124" s="8"/>
      <c r="IR124" s="8"/>
      <c r="IS124" s="8"/>
      <c r="IT124" s="8"/>
      <c r="IU124" s="8"/>
      <c r="IV124" s="8"/>
    </row>
    <row r="125" spans="2:256" ht="15">
      <c r="B125" s="151" t="s">
        <v>85</v>
      </c>
      <c r="C125" s="151"/>
      <c r="D125" s="151"/>
      <c r="E125" s="151"/>
      <c r="F125" s="151"/>
      <c r="G125" s="177"/>
      <c r="H125" s="178"/>
      <c r="I125" s="185"/>
      <c r="J125" s="185"/>
      <c r="K125" s="186" t="s">
        <v>164</v>
      </c>
      <c r="L125" s="186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  <c r="IC125" s="8"/>
      <c r="ID125" s="8"/>
      <c r="IE125" s="8"/>
      <c r="IF125" s="8"/>
      <c r="IG125" s="8"/>
      <c r="IH125" s="8"/>
      <c r="II125" s="8"/>
      <c r="IJ125" s="8"/>
      <c r="IK125" s="8"/>
      <c r="IL125" s="8"/>
      <c r="IM125" s="8"/>
      <c r="IN125" s="8"/>
      <c r="IO125" s="8"/>
      <c r="IP125" s="8"/>
      <c r="IQ125" s="8"/>
      <c r="IR125" s="8"/>
      <c r="IS125" s="8"/>
      <c r="IT125" s="8"/>
      <c r="IU125" s="8"/>
      <c r="IV125" s="8"/>
    </row>
    <row r="126" spans="2:256" ht="15">
      <c r="B126" s="169" t="s">
        <v>155</v>
      </c>
      <c r="C126" s="170"/>
      <c r="D126" s="170"/>
      <c r="E126" s="170"/>
      <c r="F126" s="171"/>
      <c r="G126" s="38">
        <v>0.0263</v>
      </c>
      <c r="H126" s="39">
        <f>$M$124*G126</f>
        <v>61.654758827839196</v>
      </c>
      <c r="I126"/>
      <c r="J126"/>
      <c r="K126" s="40">
        <v>0.0263</v>
      </c>
      <c r="L126" s="41">
        <f>$M$124*K126</f>
        <v>61.654758827839196</v>
      </c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  <c r="IF126" s="8"/>
      <c r="IG126" s="8"/>
      <c r="IH126" s="8"/>
      <c r="II126" s="8"/>
      <c r="IJ126" s="8"/>
      <c r="IK126" s="8"/>
      <c r="IL126" s="8"/>
      <c r="IM126" s="8"/>
      <c r="IN126" s="8"/>
      <c r="IO126" s="8"/>
      <c r="IP126" s="8"/>
      <c r="IQ126" s="8"/>
      <c r="IR126" s="8"/>
      <c r="IS126" s="8"/>
      <c r="IT126" s="8"/>
      <c r="IU126" s="8"/>
      <c r="IV126" s="8"/>
    </row>
    <row r="127" spans="2:256" ht="15">
      <c r="B127" s="169" t="s">
        <v>156</v>
      </c>
      <c r="C127" s="170"/>
      <c r="D127" s="170"/>
      <c r="E127" s="170"/>
      <c r="F127" s="171"/>
      <c r="G127" s="38">
        <v>0.0057</v>
      </c>
      <c r="H127" s="39">
        <f>L127</f>
        <v>13.362438225044997</v>
      </c>
      <c r="I127"/>
      <c r="J127"/>
      <c r="K127" s="42">
        <v>0.0057</v>
      </c>
      <c r="L127" s="41">
        <f>$M$124*K127</f>
        <v>13.362438225044997</v>
      </c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  <c r="HQ127" s="8"/>
      <c r="HR127" s="8"/>
      <c r="HS127" s="8"/>
      <c r="HT127" s="8"/>
      <c r="HU127" s="8"/>
      <c r="HV127" s="8"/>
      <c r="HW127" s="8"/>
      <c r="HX127" s="8"/>
      <c r="HY127" s="8"/>
      <c r="HZ127" s="8"/>
      <c r="IA127" s="8"/>
      <c r="IB127" s="8"/>
      <c r="IC127" s="8"/>
      <c r="ID127" s="8"/>
      <c r="IE127" s="8"/>
      <c r="IF127" s="8"/>
      <c r="IG127" s="8"/>
      <c r="IH127" s="8"/>
      <c r="II127" s="8"/>
      <c r="IJ127" s="8"/>
      <c r="IK127" s="8"/>
      <c r="IL127" s="8"/>
      <c r="IM127" s="8"/>
      <c r="IN127" s="8"/>
      <c r="IO127" s="8"/>
      <c r="IP127" s="8"/>
      <c r="IQ127" s="8"/>
      <c r="IR127" s="8"/>
      <c r="IS127" s="8"/>
      <c r="IT127" s="8"/>
      <c r="IU127" s="8"/>
      <c r="IV127" s="8"/>
    </row>
    <row r="128" spans="2:256" ht="15">
      <c r="B128" s="151" t="s">
        <v>86</v>
      </c>
      <c r="C128" s="151"/>
      <c r="D128" s="151"/>
      <c r="E128" s="151"/>
      <c r="F128" s="151"/>
      <c r="G128" s="43"/>
      <c r="H128" s="39">
        <f>$K$124*G128</f>
        <v>0</v>
      </c>
      <c r="I128"/>
      <c r="J128"/>
      <c r="K128" s="44"/>
      <c r="L128" s="41">
        <f>$M$124*K128</f>
        <v>0</v>
      </c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  <c r="HU128" s="8"/>
      <c r="HV128" s="8"/>
      <c r="HW128" s="8"/>
      <c r="HX128" s="8"/>
      <c r="HY128" s="8"/>
      <c r="HZ128" s="8"/>
      <c r="IA128" s="8"/>
      <c r="IB128" s="8"/>
      <c r="IC128" s="8"/>
      <c r="ID128" s="8"/>
      <c r="IE128" s="8"/>
      <c r="IF128" s="8"/>
      <c r="IG128" s="8"/>
      <c r="IH128" s="8"/>
      <c r="II128" s="8"/>
      <c r="IJ128" s="8"/>
      <c r="IK128" s="8"/>
      <c r="IL128" s="8"/>
      <c r="IM128" s="8"/>
      <c r="IN128" s="8"/>
      <c r="IO128" s="8"/>
      <c r="IP128" s="8"/>
      <c r="IQ128" s="8"/>
      <c r="IR128" s="8"/>
      <c r="IS128" s="8"/>
      <c r="IT128" s="8"/>
      <c r="IU128" s="8"/>
      <c r="IV128" s="8"/>
    </row>
    <row r="129" spans="2:256" ht="15">
      <c r="B129" s="151" t="s">
        <v>87</v>
      </c>
      <c r="C129" s="151"/>
      <c r="D129" s="151"/>
      <c r="E129" s="151"/>
      <c r="F129" s="151"/>
      <c r="G129" s="43"/>
      <c r="H129" s="39">
        <f>$K$124*G129</f>
        <v>0</v>
      </c>
      <c r="I129"/>
      <c r="J129"/>
      <c r="K129" s="44"/>
      <c r="L129" s="41">
        <f>$M$124*K129</f>
        <v>0</v>
      </c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  <c r="ID129" s="8"/>
      <c r="IE129" s="8"/>
      <c r="IF129" s="8"/>
      <c r="IG129" s="8"/>
      <c r="IH129" s="8"/>
      <c r="II129" s="8"/>
      <c r="IJ129" s="8"/>
      <c r="IK129" s="8"/>
      <c r="IL129" s="8"/>
      <c r="IM129" s="8"/>
      <c r="IN129" s="8"/>
      <c r="IO129" s="8"/>
      <c r="IP129" s="8"/>
      <c r="IQ129" s="8"/>
      <c r="IR129" s="8"/>
      <c r="IS129" s="8"/>
      <c r="IT129" s="8"/>
      <c r="IU129" s="8"/>
      <c r="IV129" s="8"/>
    </row>
    <row r="130" spans="2:256" ht="15">
      <c r="B130" s="169" t="s">
        <v>157</v>
      </c>
      <c r="C130" s="170"/>
      <c r="D130" s="170"/>
      <c r="E130" s="170"/>
      <c r="F130" s="171"/>
      <c r="G130" s="38">
        <v>0.05</v>
      </c>
      <c r="H130" s="39">
        <f>$M$124*G130</f>
        <v>117.21437039513155</v>
      </c>
      <c r="I130"/>
      <c r="J130"/>
      <c r="K130" s="45">
        <f>I130</f>
        <v>0</v>
      </c>
      <c r="L130" s="41">
        <f>$M$124*K130</f>
        <v>0</v>
      </c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  <c r="HQ130" s="8"/>
      <c r="HR130" s="8"/>
      <c r="HS130" s="8"/>
      <c r="HT130" s="8"/>
      <c r="HU130" s="8"/>
      <c r="HV130" s="8"/>
      <c r="HW130" s="8"/>
      <c r="HX130" s="8"/>
      <c r="HY130" s="8"/>
      <c r="HZ130" s="8"/>
      <c r="IA130" s="8"/>
      <c r="IB130" s="8"/>
      <c r="IC130" s="8"/>
      <c r="ID130" s="8"/>
      <c r="IE130" s="8"/>
      <c r="IF130" s="8"/>
      <c r="IG130" s="8"/>
      <c r="IH130" s="8"/>
      <c r="II130" s="8"/>
      <c r="IJ130" s="8"/>
      <c r="IK130" s="8"/>
      <c r="IL130" s="8"/>
      <c r="IM130" s="8"/>
      <c r="IN130" s="8"/>
      <c r="IO130" s="8"/>
      <c r="IP130" s="8"/>
      <c r="IQ130" s="8"/>
      <c r="IR130" s="8"/>
      <c r="IS130" s="8"/>
      <c r="IT130" s="8"/>
      <c r="IU130" s="8"/>
      <c r="IV130" s="8"/>
    </row>
    <row r="131" spans="2:256" ht="15">
      <c r="B131" s="152" t="s">
        <v>158</v>
      </c>
      <c r="C131" s="152"/>
      <c r="D131" s="152"/>
      <c r="E131" s="152"/>
      <c r="F131" s="152"/>
      <c r="G131" s="46">
        <f aca="true" t="shared" si="0" ref="G131:L131">SUM(G126:G130)</f>
        <v>0.082</v>
      </c>
      <c r="H131" s="47">
        <f t="shared" si="0"/>
        <v>192.23156744801577</v>
      </c>
      <c r="I131"/>
      <c r="J131"/>
      <c r="K131" s="42">
        <f t="shared" si="0"/>
        <v>0.032</v>
      </c>
      <c r="L131" s="48">
        <f t="shared" si="0"/>
        <v>75.0171970528842</v>
      </c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8"/>
      <c r="HT131" s="8"/>
      <c r="HU131" s="8"/>
      <c r="HV131" s="8"/>
      <c r="HW131" s="8"/>
      <c r="HX131" s="8"/>
      <c r="HY131" s="8"/>
      <c r="HZ131" s="8"/>
      <c r="IA131" s="8"/>
      <c r="IB131" s="8"/>
      <c r="IC131" s="8"/>
      <c r="ID131" s="8"/>
      <c r="IE131" s="8"/>
      <c r="IF131" s="8"/>
      <c r="IG131" s="8"/>
      <c r="IH131" s="8"/>
      <c r="II131" s="8"/>
      <c r="IJ131" s="8"/>
      <c r="IK131" s="8"/>
      <c r="IL131" s="8"/>
      <c r="IM131" s="8"/>
      <c r="IN131" s="8"/>
      <c r="IO131" s="8"/>
      <c r="IP131" s="8"/>
      <c r="IQ131" s="8"/>
      <c r="IR131" s="8"/>
      <c r="IS131" s="8"/>
      <c r="IT131" s="8"/>
      <c r="IU131" s="8"/>
      <c r="IV131" s="8"/>
    </row>
    <row r="132" spans="2:256" ht="15">
      <c r="B132" s="181" t="s">
        <v>159</v>
      </c>
      <c r="C132" s="182"/>
      <c r="D132" s="182"/>
      <c r="E132" s="182"/>
      <c r="F132" s="183"/>
      <c r="G132" s="43"/>
      <c r="H132" s="47">
        <f>H121+H122+H131</f>
        <v>481.0355979852152</v>
      </c>
      <c r="I132"/>
      <c r="J132"/>
      <c r="K132" s="49"/>
      <c r="L132" s="49">
        <f>L131+H122+H121</f>
        <v>363.82122759008365</v>
      </c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  <c r="IC132" s="8"/>
      <c r="ID132" s="8"/>
      <c r="IE132" s="8"/>
      <c r="IF132" s="8"/>
      <c r="IG132" s="8"/>
      <c r="IH132" s="8"/>
      <c r="II132" s="8"/>
      <c r="IJ132" s="8"/>
      <c r="IK132" s="8"/>
      <c r="IL132" s="8"/>
      <c r="IM132" s="8"/>
      <c r="IN132" s="8"/>
      <c r="IO132" s="8"/>
      <c r="IP132" s="8"/>
      <c r="IQ132" s="8"/>
      <c r="IR132" s="8"/>
      <c r="IS132" s="8"/>
      <c r="IT132" s="8"/>
      <c r="IU132" s="8"/>
      <c r="IV132" s="8"/>
    </row>
    <row r="133" spans="2:256" ht="15">
      <c r="B133" s="50"/>
      <c r="C133" s="51"/>
      <c r="D133" s="51"/>
      <c r="E133" s="51"/>
      <c r="F133" s="52"/>
      <c r="G133" s="53"/>
      <c r="H133" s="53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  <c r="IC133" s="8"/>
      <c r="ID133" s="8"/>
      <c r="IE133" s="8"/>
      <c r="IF133" s="8"/>
      <c r="IG133" s="8"/>
      <c r="IH133" s="8"/>
      <c r="II133" s="8"/>
      <c r="IJ133" s="8"/>
      <c r="IK133" s="8"/>
      <c r="IL133" s="8"/>
      <c r="IM133" s="8"/>
      <c r="IN133" s="8"/>
      <c r="IO133" s="8"/>
      <c r="IP133" s="8"/>
      <c r="IQ133" s="8"/>
      <c r="IR133" s="8"/>
      <c r="IS133" s="8"/>
      <c r="IT133" s="8"/>
      <c r="IU133" s="8"/>
      <c r="IV133" s="8"/>
    </row>
    <row r="134" spans="1:12" s="8" customFormat="1" ht="15">
      <c r="A134" s="163" t="s">
        <v>88</v>
      </c>
      <c r="B134" s="164"/>
      <c r="C134" s="164"/>
      <c r="D134" s="164"/>
      <c r="E134" s="164"/>
      <c r="F134" s="165"/>
      <c r="G134" s="53"/>
      <c r="H134" s="53"/>
      <c r="I134" s="4"/>
      <c r="J134" s="5"/>
      <c r="K134" s="5"/>
      <c r="L134" s="5"/>
    </row>
    <row r="135" spans="2:256" ht="15">
      <c r="B135" s="53"/>
      <c r="C135" s="53"/>
      <c r="D135" s="53"/>
      <c r="E135" s="53"/>
      <c r="F135" s="53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  <c r="HQ135" s="8"/>
      <c r="HR135" s="8"/>
      <c r="HS135" s="8"/>
      <c r="HT135" s="8"/>
      <c r="HU135" s="8"/>
      <c r="HV135" s="8"/>
      <c r="HW135" s="8"/>
      <c r="HX135" s="8"/>
      <c r="HY135" s="8"/>
      <c r="HZ135" s="8"/>
      <c r="IA135" s="8"/>
      <c r="IB135" s="8"/>
      <c r="IC135" s="8"/>
      <c r="ID135" s="8"/>
      <c r="IE135" s="8"/>
      <c r="IF135" s="8"/>
      <c r="IG135" s="8"/>
      <c r="IH135" s="8"/>
      <c r="II135" s="8"/>
      <c r="IJ135" s="8"/>
      <c r="IK135" s="8"/>
      <c r="IL135" s="8"/>
      <c r="IM135" s="8"/>
      <c r="IN135" s="8"/>
      <c r="IO135" s="8"/>
      <c r="IP135" s="8"/>
      <c r="IQ135" s="8"/>
      <c r="IR135" s="8"/>
      <c r="IS135" s="8"/>
      <c r="IT135" s="8"/>
      <c r="IU135" s="8"/>
      <c r="IV135" s="8"/>
    </row>
    <row r="136" spans="1:256" ht="15">
      <c r="A136" s="1" t="s">
        <v>4</v>
      </c>
      <c r="B136" s="166" t="s">
        <v>75</v>
      </c>
      <c r="C136" s="167"/>
      <c r="D136" s="167"/>
      <c r="E136" s="167"/>
      <c r="F136" s="167"/>
      <c r="G136" s="168"/>
      <c r="H136" s="1" t="s">
        <v>37</v>
      </c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  <c r="HI136" s="8"/>
      <c r="HJ136" s="8"/>
      <c r="HK136" s="8"/>
      <c r="HL136" s="8"/>
      <c r="HM136" s="8"/>
      <c r="HN136" s="8"/>
      <c r="HO136" s="8"/>
      <c r="HP136" s="8"/>
      <c r="HQ136" s="8"/>
      <c r="HR136" s="8"/>
      <c r="HS136" s="8"/>
      <c r="HT136" s="8"/>
      <c r="HU136" s="8"/>
      <c r="HV136" s="8"/>
      <c r="HW136" s="8"/>
      <c r="HX136" s="8"/>
      <c r="HY136" s="8"/>
      <c r="HZ136" s="8"/>
      <c r="IA136" s="8"/>
      <c r="IB136" s="8"/>
      <c r="IC136" s="8"/>
      <c r="ID136" s="8"/>
      <c r="IE136" s="8"/>
      <c r="IF136" s="8"/>
      <c r="IG136" s="8"/>
      <c r="IH136" s="8"/>
      <c r="II136" s="8"/>
      <c r="IJ136" s="8"/>
      <c r="IK136" s="8"/>
      <c r="IL136" s="8"/>
      <c r="IM136" s="8"/>
      <c r="IN136" s="8"/>
      <c r="IO136" s="8"/>
      <c r="IP136" s="8"/>
      <c r="IQ136" s="8"/>
      <c r="IR136" s="8"/>
      <c r="IS136" s="8"/>
      <c r="IT136" s="8"/>
      <c r="IU136" s="8"/>
      <c r="IV136" s="8"/>
    </row>
    <row r="137" spans="1:256" ht="14.25">
      <c r="A137" s="6" t="s">
        <v>6</v>
      </c>
      <c r="B137" s="151" t="s">
        <v>76</v>
      </c>
      <c r="C137" s="151"/>
      <c r="D137" s="151"/>
      <c r="E137" s="151"/>
      <c r="F137" s="151"/>
      <c r="G137" s="54"/>
      <c r="H137" s="15">
        <f>H113</f>
        <v>789.9773538461538</v>
      </c>
      <c r="I137" s="15"/>
      <c r="J137" s="15">
        <f>H137</f>
        <v>789.9773538461538</v>
      </c>
      <c r="K137" s="15"/>
      <c r="L137" s="15">
        <f>J137</f>
        <v>789.9773538461538</v>
      </c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  <c r="HP137" s="8"/>
      <c r="HQ137" s="8"/>
      <c r="HR137" s="8"/>
      <c r="HS137" s="8"/>
      <c r="HT137" s="8"/>
      <c r="HU137" s="8"/>
      <c r="HV137" s="8"/>
      <c r="HW137" s="8"/>
      <c r="HX137" s="8"/>
      <c r="HY137" s="8"/>
      <c r="HZ137" s="8"/>
      <c r="IA137" s="8"/>
      <c r="IB137" s="8"/>
      <c r="IC137" s="8"/>
      <c r="ID137" s="8"/>
      <c r="IE137" s="8"/>
      <c r="IF137" s="8"/>
      <c r="IG137" s="8"/>
      <c r="IH137" s="8"/>
      <c r="II137" s="8"/>
      <c r="IJ137" s="8"/>
      <c r="IK137" s="8"/>
      <c r="IL137" s="8"/>
      <c r="IM137" s="8"/>
      <c r="IN137" s="8"/>
      <c r="IO137" s="8"/>
      <c r="IP137" s="8"/>
      <c r="IQ137" s="8"/>
      <c r="IR137" s="8"/>
      <c r="IS137" s="8"/>
      <c r="IT137" s="8"/>
      <c r="IU137" s="8"/>
      <c r="IV137" s="8"/>
    </row>
    <row r="138" spans="1:256" ht="14.25">
      <c r="A138" s="6" t="s">
        <v>9</v>
      </c>
      <c r="B138" s="151" t="s">
        <v>77</v>
      </c>
      <c r="C138" s="151"/>
      <c r="D138" s="151"/>
      <c r="E138" s="151"/>
      <c r="F138" s="151"/>
      <c r="H138" s="15">
        <f>H114</f>
        <v>246.75714000000002</v>
      </c>
      <c r="J138" s="20">
        <f>H138</f>
        <v>246.75714000000002</v>
      </c>
      <c r="L138" s="20">
        <f>J138</f>
        <v>246.75714000000002</v>
      </c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8"/>
      <c r="HN138" s="8"/>
      <c r="HO138" s="8"/>
      <c r="HP138" s="8"/>
      <c r="HQ138" s="8"/>
      <c r="HR138" s="8"/>
      <c r="HS138" s="8"/>
      <c r="HT138" s="8"/>
      <c r="HU138" s="8"/>
      <c r="HV138" s="8"/>
      <c r="HW138" s="8"/>
      <c r="HX138" s="8"/>
      <c r="HY138" s="8"/>
      <c r="HZ138" s="8"/>
      <c r="IA138" s="8"/>
      <c r="IB138" s="8"/>
      <c r="IC138" s="8"/>
      <c r="ID138" s="8"/>
      <c r="IE138" s="8"/>
      <c r="IF138" s="8"/>
      <c r="IG138" s="8"/>
      <c r="IH138" s="8"/>
      <c r="II138" s="8"/>
      <c r="IJ138" s="8"/>
      <c r="IK138" s="8"/>
      <c r="IL138" s="8"/>
      <c r="IM138" s="8"/>
      <c r="IN138" s="8"/>
      <c r="IO138" s="8"/>
      <c r="IP138" s="8"/>
      <c r="IQ138" s="8"/>
      <c r="IR138" s="8"/>
      <c r="IS138" s="8"/>
      <c r="IT138" s="8"/>
      <c r="IU138" s="8"/>
      <c r="IV138" s="8"/>
    </row>
    <row r="139" spans="1:256" ht="14.25">
      <c r="A139" s="6" t="s">
        <v>11</v>
      </c>
      <c r="B139" s="26" t="s">
        <v>78</v>
      </c>
      <c r="C139" s="27"/>
      <c r="D139" s="27"/>
      <c r="E139" s="27"/>
      <c r="F139" s="28"/>
      <c r="H139" s="15">
        <f>H115</f>
        <v>291.6666666666667</v>
      </c>
      <c r="J139" s="20">
        <f>H139</f>
        <v>291.6666666666667</v>
      </c>
      <c r="L139" s="20">
        <f>J139</f>
        <v>291.6666666666667</v>
      </c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  <c r="HP139" s="8"/>
      <c r="HQ139" s="8"/>
      <c r="HR139" s="8"/>
      <c r="HS139" s="8"/>
      <c r="HT139" s="8"/>
      <c r="HU139" s="8"/>
      <c r="HV139" s="8"/>
      <c r="HW139" s="8"/>
      <c r="HX139" s="8"/>
      <c r="HY139" s="8"/>
      <c r="HZ139" s="8"/>
      <c r="IA139" s="8"/>
      <c r="IB139" s="8"/>
      <c r="IC139" s="8"/>
      <c r="ID139" s="8"/>
      <c r="IE139" s="8"/>
      <c r="IF139" s="8"/>
      <c r="IG139" s="8"/>
      <c r="IH139" s="8"/>
      <c r="II139" s="8"/>
      <c r="IJ139" s="8"/>
      <c r="IK139" s="8"/>
      <c r="IL139" s="8"/>
      <c r="IM139" s="8"/>
      <c r="IN139" s="8"/>
      <c r="IO139" s="8"/>
      <c r="IP139" s="8"/>
      <c r="IQ139" s="8"/>
      <c r="IR139" s="8"/>
      <c r="IS139" s="8"/>
      <c r="IT139" s="8"/>
      <c r="IU139" s="8"/>
      <c r="IV139" s="8"/>
    </row>
    <row r="140" spans="2:256" ht="14.25">
      <c r="B140" s="151" t="s">
        <v>79</v>
      </c>
      <c r="C140" s="151"/>
      <c r="D140" s="151"/>
      <c r="E140" s="151"/>
      <c r="F140" s="151"/>
      <c r="H140" s="15">
        <f>H116</f>
        <v>534.8506494045951</v>
      </c>
      <c r="J140" s="20">
        <f>H140</f>
        <v>534.8506494045951</v>
      </c>
      <c r="L140" s="20">
        <f>J140</f>
        <v>534.8506494045951</v>
      </c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  <c r="HW140" s="8"/>
      <c r="HX140" s="8"/>
      <c r="HY140" s="8"/>
      <c r="HZ140" s="8"/>
      <c r="IA140" s="8"/>
      <c r="IB140" s="8"/>
      <c r="IC140" s="8"/>
      <c r="ID140" s="8"/>
      <c r="IE140" s="8"/>
      <c r="IF140" s="8"/>
      <c r="IG140" s="8"/>
      <c r="IH140" s="8"/>
      <c r="II140" s="8"/>
      <c r="IJ140" s="8"/>
      <c r="IK140" s="8"/>
      <c r="IL140" s="8"/>
      <c r="IM140" s="8"/>
      <c r="IN140" s="8"/>
      <c r="IO140" s="8"/>
      <c r="IP140" s="8"/>
      <c r="IQ140" s="8"/>
      <c r="IR140" s="8"/>
      <c r="IS140" s="8"/>
      <c r="IT140" s="8"/>
      <c r="IU140" s="8"/>
      <c r="IV140" s="8"/>
    </row>
    <row r="141" spans="1:256" ht="15">
      <c r="A141" s="6" t="s">
        <v>21</v>
      </c>
      <c r="B141" s="152" t="s">
        <v>80</v>
      </c>
      <c r="C141" s="152"/>
      <c r="D141" s="152"/>
      <c r="E141" s="152"/>
      <c r="F141" s="152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  <c r="ID141" s="8"/>
      <c r="IE141" s="8"/>
      <c r="IF141" s="8"/>
      <c r="IG141" s="8"/>
      <c r="IH141" s="8"/>
      <c r="II141" s="8"/>
      <c r="IJ141" s="8"/>
      <c r="IK141" s="8"/>
      <c r="IL141" s="8"/>
      <c r="IM141" s="8"/>
      <c r="IN141" s="8"/>
      <c r="IO141" s="8"/>
      <c r="IP141" s="8"/>
      <c r="IQ141" s="8"/>
      <c r="IR141" s="8"/>
      <c r="IS141" s="8"/>
      <c r="IT141" s="8"/>
      <c r="IU141" s="8"/>
      <c r="IV141" s="8"/>
    </row>
    <row r="142" spans="2:256" ht="14.25">
      <c r="B142" s="151" t="s">
        <v>89</v>
      </c>
      <c r="C142" s="151"/>
      <c r="D142" s="151"/>
      <c r="E142" s="151"/>
      <c r="F142" s="151"/>
      <c r="H142" s="15">
        <f>H132</f>
        <v>481.0355979852152</v>
      </c>
      <c r="J142" s="20">
        <f>J132</f>
        <v>0</v>
      </c>
      <c r="L142" s="20">
        <f>L132</f>
        <v>363.82122759008365</v>
      </c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  <c r="HY142" s="8"/>
      <c r="HZ142" s="8"/>
      <c r="IA142" s="8"/>
      <c r="IB142" s="8"/>
      <c r="IC142" s="8"/>
      <c r="ID142" s="8"/>
      <c r="IE142" s="8"/>
      <c r="IF142" s="8"/>
      <c r="IG142" s="8"/>
      <c r="IH142" s="8"/>
      <c r="II142" s="8"/>
      <c r="IJ142" s="8"/>
      <c r="IK142" s="8"/>
      <c r="IL142" s="8"/>
      <c r="IM142" s="8"/>
      <c r="IN142" s="8"/>
      <c r="IO142" s="8"/>
      <c r="IP142" s="8"/>
      <c r="IQ142" s="8"/>
      <c r="IR142" s="8"/>
      <c r="IS142" s="8"/>
      <c r="IT142" s="8"/>
      <c r="IU142" s="8"/>
      <c r="IV142" s="8"/>
    </row>
    <row r="143" spans="1:256" ht="15">
      <c r="A143" s="1"/>
      <c r="B143" s="153" t="s">
        <v>90</v>
      </c>
      <c r="C143" s="153"/>
      <c r="D143" s="153"/>
      <c r="E143" s="153"/>
      <c r="F143" s="153"/>
      <c r="G143" s="2"/>
      <c r="H143" s="3">
        <f>SUM(H137:H142)</f>
        <v>2344.2874079026305</v>
      </c>
      <c r="I143" s="9"/>
      <c r="J143" s="131">
        <f>SUM(J137:J142)</f>
        <v>1863.2518099174156</v>
      </c>
      <c r="K143" s="131"/>
      <c r="L143" s="131">
        <f>SUM(L137:L142)</f>
        <v>2227.073037507499</v>
      </c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  <c r="HF143" s="8"/>
      <c r="HG143" s="8"/>
      <c r="HH143" s="8"/>
      <c r="HI143" s="8"/>
      <c r="HJ143" s="8"/>
      <c r="HK143" s="8"/>
      <c r="HL143" s="8"/>
      <c r="HM143" s="8"/>
      <c r="HN143" s="8"/>
      <c r="HO143" s="8"/>
      <c r="HP143" s="8"/>
      <c r="HQ143" s="8"/>
      <c r="HR143" s="8"/>
      <c r="HS143" s="8"/>
      <c r="HT143" s="8"/>
      <c r="HU143" s="8"/>
      <c r="HV143" s="8"/>
      <c r="HW143" s="8"/>
      <c r="HX143" s="8"/>
      <c r="HY143" s="8"/>
      <c r="HZ143" s="8"/>
      <c r="IA143" s="8"/>
      <c r="IB143" s="8"/>
      <c r="IC143" s="8"/>
      <c r="ID143" s="8"/>
      <c r="IE143" s="8"/>
      <c r="IF143" s="8"/>
      <c r="IG143" s="8"/>
      <c r="IH143" s="8"/>
      <c r="II143" s="8"/>
      <c r="IJ143" s="8"/>
      <c r="IK143" s="8"/>
      <c r="IL143" s="8"/>
      <c r="IM143" s="8"/>
      <c r="IN143" s="8"/>
      <c r="IO143" s="8"/>
      <c r="IP143" s="8"/>
      <c r="IQ143" s="8"/>
      <c r="IR143" s="8"/>
      <c r="IS143" s="8"/>
      <c r="IT143" s="8"/>
      <c r="IU143" s="8"/>
      <c r="IV143" s="8"/>
    </row>
    <row r="144" spans="1:12" s="109" customFormat="1" ht="28.5" customHeight="1">
      <c r="A144" s="156"/>
      <c r="B144" s="157"/>
      <c r="C144" s="157"/>
      <c r="D144" s="157"/>
      <c r="E144" s="157"/>
      <c r="F144" s="158"/>
      <c r="G144" s="104"/>
      <c r="H144" s="105"/>
      <c r="I144" s="106"/>
      <c r="J144" s="107"/>
      <c r="K144" s="108"/>
      <c r="L144" s="107"/>
    </row>
    <row r="145" spans="1:12" s="109" customFormat="1" ht="28.5" customHeight="1">
      <c r="A145" s="159" t="s">
        <v>91</v>
      </c>
      <c r="B145" s="160"/>
      <c r="C145" s="160"/>
      <c r="D145" s="160"/>
      <c r="E145" s="160"/>
      <c r="F145" s="160"/>
      <c r="G145" s="115"/>
      <c r="H145" s="116"/>
      <c r="I145" s="121"/>
      <c r="J145" s="107"/>
      <c r="K145" s="108"/>
      <c r="L145" s="107"/>
    </row>
    <row r="146" spans="1:66" ht="78.75" customHeight="1">
      <c r="A146" s="125"/>
      <c r="B146" s="125"/>
      <c r="C146" s="117" t="s">
        <v>223</v>
      </c>
      <c r="D146" s="161" t="s">
        <v>224</v>
      </c>
      <c r="E146" s="162"/>
      <c r="F146" s="136" t="s">
        <v>225</v>
      </c>
      <c r="G146" s="117" t="s">
        <v>226</v>
      </c>
      <c r="H146" s="117" t="s">
        <v>210</v>
      </c>
      <c r="I146" s="110"/>
      <c r="J146" s="55"/>
      <c r="K146" s="56"/>
      <c r="L146" s="57"/>
      <c r="M146" s="56"/>
      <c r="N146" s="58"/>
      <c r="O146" s="59"/>
      <c r="P146" s="59"/>
      <c r="Q146" s="59"/>
      <c r="R146" s="59"/>
      <c r="S146" s="59"/>
      <c r="T146" s="59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120"/>
    </row>
    <row r="147" spans="1:256" s="60" customFormat="1" ht="15">
      <c r="A147" s="125"/>
      <c r="B147" s="126"/>
      <c r="C147" s="129">
        <f>H143/D147</f>
        <v>17.759753090171444</v>
      </c>
      <c r="D147" s="154">
        <f>H7</f>
        <v>132</v>
      </c>
      <c r="E147" s="155"/>
      <c r="F147" s="129">
        <f>$C$147*D147</f>
        <v>2344.2874079026305</v>
      </c>
      <c r="G147" s="137">
        <f>D147*12</f>
        <v>1584</v>
      </c>
      <c r="H147" s="132">
        <f>G147*C147</f>
        <v>28131.448894831567</v>
      </c>
      <c r="I147" s="150"/>
      <c r="J147" s="150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127"/>
      <c r="V147" s="127"/>
      <c r="W147" s="127"/>
      <c r="X147" s="127"/>
      <c r="Y147" s="127"/>
      <c r="Z147" s="127"/>
      <c r="AA147" s="127"/>
      <c r="AB147" s="127"/>
      <c r="AC147" s="127"/>
      <c r="AD147" s="127"/>
      <c r="AE147" s="127"/>
      <c r="AF147" s="127"/>
      <c r="AG147" s="127"/>
      <c r="AH147" s="127"/>
      <c r="AI147" s="127"/>
      <c r="AJ147" s="127"/>
      <c r="AK147" s="127"/>
      <c r="AL147" s="127"/>
      <c r="AM147" s="127"/>
      <c r="AN147" s="127"/>
      <c r="AO147" s="127"/>
      <c r="AP147" s="127"/>
      <c r="AQ147" s="127"/>
      <c r="AR147" s="127"/>
      <c r="AS147" s="127"/>
      <c r="AT147" s="127"/>
      <c r="AU147" s="127"/>
      <c r="AV147" s="127"/>
      <c r="AW147" s="127"/>
      <c r="AX147" s="127"/>
      <c r="AY147" s="127"/>
      <c r="AZ147" s="127"/>
      <c r="BA147" s="127"/>
      <c r="BB147" s="127"/>
      <c r="BC147" s="127"/>
      <c r="BD147" s="127"/>
      <c r="BE147" s="127"/>
      <c r="BF147" s="34"/>
      <c r="BG147" s="34"/>
      <c r="BH147" s="34"/>
      <c r="BI147" s="34"/>
      <c r="BJ147" s="34"/>
      <c r="BK147" s="34"/>
      <c r="BL147" s="34"/>
      <c r="BM147" s="34"/>
      <c r="BN147" s="128"/>
      <c r="BO147" s="43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  <c r="CJ147" s="43"/>
      <c r="CK147" s="43"/>
      <c r="CL147" s="43"/>
      <c r="CM147" s="43"/>
      <c r="CN147" s="43"/>
      <c r="CO147" s="43"/>
      <c r="CP147" s="43"/>
      <c r="CQ147" s="43"/>
      <c r="CR147" s="43"/>
      <c r="CS147" s="43"/>
      <c r="CT147" s="43"/>
      <c r="CU147" s="43"/>
      <c r="CV147" s="43"/>
      <c r="CW147" s="43"/>
      <c r="CX147" s="43"/>
      <c r="CY147" s="43"/>
      <c r="CZ147" s="43"/>
      <c r="DA147" s="43"/>
      <c r="DB147" s="43"/>
      <c r="DC147" s="43"/>
      <c r="DD147" s="43"/>
      <c r="DE147" s="43"/>
      <c r="DF147" s="43"/>
      <c r="DG147" s="43"/>
      <c r="DH147" s="43"/>
      <c r="DI147" s="43"/>
      <c r="DJ147" s="43"/>
      <c r="DK147" s="43"/>
      <c r="DL147" s="43"/>
      <c r="DM147" s="43"/>
      <c r="DN147" s="43"/>
      <c r="DO147" s="43"/>
      <c r="DP147" s="43"/>
      <c r="DQ147" s="43"/>
      <c r="DR147" s="43"/>
      <c r="DS147" s="43"/>
      <c r="DT147" s="43"/>
      <c r="DU147" s="43"/>
      <c r="DV147" s="43"/>
      <c r="DW147" s="43"/>
      <c r="DX147" s="43"/>
      <c r="DY147" s="43"/>
      <c r="DZ147" s="43"/>
      <c r="EA147" s="43"/>
      <c r="EB147" s="43"/>
      <c r="EC147" s="43"/>
      <c r="ED147" s="43"/>
      <c r="EE147" s="43"/>
      <c r="EF147" s="43"/>
      <c r="EG147" s="43"/>
      <c r="EH147" s="43"/>
      <c r="EI147" s="43"/>
      <c r="EJ147" s="43"/>
      <c r="EK147" s="43"/>
      <c r="EL147" s="43"/>
      <c r="EM147" s="43"/>
      <c r="EN147" s="43"/>
      <c r="EO147" s="43"/>
      <c r="EP147" s="43"/>
      <c r="EQ147" s="43"/>
      <c r="ER147" s="43"/>
      <c r="ES147" s="43"/>
      <c r="ET147" s="43"/>
      <c r="EU147" s="43"/>
      <c r="EV147" s="43"/>
      <c r="EW147" s="43"/>
      <c r="EX147" s="43"/>
      <c r="EY147" s="43"/>
      <c r="EZ147" s="43"/>
      <c r="FA147" s="43"/>
      <c r="FB147" s="43"/>
      <c r="FC147" s="43"/>
      <c r="FD147" s="43"/>
      <c r="FE147" s="43"/>
      <c r="FF147" s="43"/>
      <c r="FG147" s="43"/>
      <c r="FH147" s="43"/>
      <c r="FI147" s="43"/>
      <c r="FJ147" s="43"/>
      <c r="FK147" s="43"/>
      <c r="FL147" s="43"/>
      <c r="FM147" s="43"/>
      <c r="FN147" s="43"/>
      <c r="FO147" s="43"/>
      <c r="FP147" s="43"/>
      <c r="FQ147" s="43"/>
      <c r="FR147" s="43"/>
      <c r="FS147" s="43"/>
      <c r="FT147" s="43"/>
      <c r="FU147" s="43"/>
      <c r="FV147" s="43"/>
      <c r="FW147" s="43"/>
      <c r="FX147" s="43"/>
      <c r="FY147" s="43"/>
      <c r="FZ147" s="43"/>
      <c r="GA147" s="43"/>
      <c r="GB147" s="43"/>
      <c r="GC147" s="43"/>
      <c r="GD147" s="43"/>
      <c r="GE147" s="43"/>
      <c r="GF147" s="43"/>
      <c r="GG147" s="43"/>
      <c r="GH147" s="43"/>
      <c r="GI147" s="43"/>
      <c r="GJ147" s="43"/>
      <c r="GK147" s="43"/>
      <c r="GL147" s="43"/>
      <c r="GM147" s="43"/>
      <c r="GN147" s="43"/>
      <c r="GO147" s="43"/>
      <c r="GP147" s="43"/>
      <c r="GQ147" s="43"/>
      <c r="GR147" s="43"/>
      <c r="GS147" s="43"/>
      <c r="GT147" s="43"/>
      <c r="GU147" s="43"/>
      <c r="GV147" s="43"/>
      <c r="GW147" s="43"/>
      <c r="GX147" s="43"/>
      <c r="GY147" s="43"/>
      <c r="GZ147" s="43"/>
      <c r="HA147" s="43"/>
      <c r="HB147" s="43"/>
      <c r="HC147" s="43"/>
      <c r="HD147" s="43"/>
      <c r="HE147" s="43"/>
      <c r="HF147" s="43"/>
      <c r="HG147" s="43"/>
      <c r="HH147" s="43"/>
      <c r="HI147" s="43"/>
      <c r="HJ147" s="43"/>
      <c r="HK147" s="43"/>
      <c r="HL147" s="43"/>
      <c r="HM147" s="43"/>
      <c r="HN147" s="43"/>
      <c r="HO147" s="43"/>
      <c r="HP147" s="43"/>
      <c r="HQ147" s="43"/>
      <c r="HR147" s="43"/>
      <c r="HS147" s="43"/>
      <c r="HT147" s="43"/>
      <c r="HU147" s="43"/>
      <c r="HV147" s="43"/>
      <c r="HW147" s="43"/>
      <c r="HX147" s="43"/>
      <c r="HY147" s="43"/>
      <c r="HZ147" s="43"/>
      <c r="IA147" s="43"/>
      <c r="IB147" s="43"/>
      <c r="IC147" s="43"/>
      <c r="ID147" s="43"/>
      <c r="IE147" s="43"/>
      <c r="IF147" s="43"/>
      <c r="IG147" s="43"/>
      <c r="IH147" s="43"/>
      <c r="II147" s="43"/>
      <c r="IJ147" s="43"/>
      <c r="IK147" s="43"/>
      <c r="IL147" s="43"/>
      <c r="IM147" s="43"/>
      <c r="IN147" s="43"/>
      <c r="IO147" s="43"/>
      <c r="IP147" s="43"/>
      <c r="IQ147" s="43"/>
      <c r="IR147" s="43"/>
      <c r="IS147" s="43"/>
      <c r="IT147" s="43"/>
      <c r="IU147" s="43"/>
      <c r="IV147" s="43"/>
    </row>
    <row r="148" spans="1:256" s="60" customFormat="1" ht="15">
      <c r="A148" s="125"/>
      <c r="B148" s="127"/>
      <c r="C148" s="130"/>
      <c r="D148" s="138"/>
      <c r="E148" s="138"/>
      <c r="F148" s="129"/>
      <c r="G148" s="138"/>
      <c r="H148" s="132"/>
      <c r="I148" s="123"/>
      <c r="J148" s="123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127"/>
      <c r="V148" s="127"/>
      <c r="W148" s="127"/>
      <c r="X148" s="127"/>
      <c r="Y148" s="127"/>
      <c r="Z148" s="127"/>
      <c r="AA148" s="127"/>
      <c r="AB148" s="127"/>
      <c r="AC148" s="127"/>
      <c r="AD148" s="127"/>
      <c r="AE148" s="127"/>
      <c r="AF148" s="127"/>
      <c r="AG148" s="127"/>
      <c r="AH148" s="127"/>
      <c r="AI148" s="127"/>
      <c r="AJ148" s="127"/>
      <c r="AK148" s="127"/>
      <c r="AL148" s="127"/>
      <c r="AM148" s="127"/>
      <c r="AN148" s="127"/>
      <c r="AO148" s="127"/>
      <c r="AP148" s="127"/>
      <c r="AQ148" s="127"/>
      <c r="AR148" s="127"/>
      <c r="AS148" s="127"/>
      <c r="AT148" s="127"/>
      <c r="AU148" s="127"/>
      <c r="AV148" s="127"/>
      <c r="AW148" s="127"/>
      <c r="AX148" s="127"/>
      <c r="AY148" s="127"/>
      <c r="AZ148" s="127"/>
      <c r="BA148" s="127"/>
      <c r="BB148" s="127"/>
      <c r="BC148" s="127"/>
      <c r="BD148" s="127"/>
      <c r="BE148" s="127"/>
      <c r="BF148" s="34"/>
      <c r="BG148" s="34"/>
      <c r="BH148" s="34"/>
      <c r="BI148" s="34"/>
      <c r="BJ148" s="34"/>
      <c r="BK148" s="34"/>
      <c r="BL148" s="34"/>
      <c r="BM148" s="34"/>
      <c r="BN148" s="128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3"/>
      <c r="CO148" s="43"/>
      <c r="CP148" s="43"/>
      <c r="CQ148" s="43"/>
      <c r="CR148" s="43"/>
      <c r="CS148" s="43"/>
      <c r="CT148" s="43"/>
      <c r="CU148" s="43"/>
      <c r="CV148" s="43"/>
      <c r="CW148" s="43"/>
      <c r="CX148" s="43"/>
      <c r="CY148" s="43"/>
      <c r="CZ148" s="43"/>
      <c r="DA148" s="43"/>
      <c r="DB148" s="43"/>
      <c r="DC148" s="43"/>
      <c r="DD148" s="43"/>
      <c r="DE148" s="43"/>
      <c r="DF148" s="43"/>
      <c r="DG148" s="43"/>
      <c r="DH148" s="43"/>
      <c r="DI148" s="43"/>
      <c r="DJ148" s="43"/>
      <c r="DK148" s="43"/>
      <c r="DL148" s="43"/>
      <c r="DM148" s="43"/>
      <c r="DN148" s="43"/>
      <c r="DO148" s="43"/>
      <c r="DP148" s="43"/>
      <c r="DQ148" s="43"/>
      <c r="DR148" s="43"/>
      <c r="DS148" s="43"/>
      <c r="DT148" s="43"/>
      <c r="DU148" s="43"/>
      <c r="DV148" s="43"/>
      <c r="DW148" s="43"/>
      <c r="DX148" s="43"/>
      <c r="DY148" s="43"/>
      <c r="DZ148" s="43"/>
      <c r="EA148" s="43"/>
      <c r="EB148" s="43"/>
      <c r="EC148" s="43"/>
      <c r="ED148" s="43"/>
      <c r="EE148" s="43"/>
      <c r="EF148" s="43"/>
      <c r="EG148" s="43"/>
      <c r="EH148" s="43"/>
      <c r="EI148" s="43"/>
      <c r="EJ148" s="43"/>
      <c r="EK148" s="43"/>
      <c r="EL148" s="43"/>
      <c r="EM148" s="43"/>
      <c r="EN148" s="43"/>
      <c r="EO148" s="43"/>
      <c r="EP148" s="43"/>
      <c r="EQ148" s="43"/>
      <c r="ER148" s="43"/>
      <c r="ES148" s="43"/>
      <c r="ET148" s="43"/>
      <c r="EU148" s="43"/>
      <c r="EV148" s="43"/>
      <c r="EW148" s="43"/>
      <c r="EX148" s="43"/>
      <c r="EY148" s="43"/>
      <c r="EZ148" s="43"/>
      <c r="FA148" s="43"/>
      <c r="FB148" s="43"/>
      <c r="FC148" s="43"/>
      <c r="FD148" s="43"/>
      <c r="FE148" s="43"/>
      <c r="FF148" s="43"/>
      <c r="FG148" s="43"/>
      <c r="FH148" s="43"/>
      <c r="FI148" s="43"/>
      <c r="FJ148" s="43"/>
      <c r="FK148" s="43"/>
      <c r="FL148" s="43"/>
      <c r="FM148" s="43"/>
      <c r="FN148" s="43"/>
      <c r="FO148" s="43"/>
      <c r="FP148" s="43"/>
      <c r="FQ148" s="43"/>
      <c r="FR148" s="43"/>
      <c r="FS148" s="43"/>
      <c r="FT148" s="43"/>
      <c r="FU148" s="43"/>
      <c r="FV148" s="43"/>
      <c r="FW148" s="43"/>
      <c r="FX148" s="43"/>
      <c r="FY148" s="43"/>
      <c r="FZ148" s="43"/>
      <c r="GA148" s="43"/>
      <c r="GB148" s="43"/>
      <c r="GC148" s="43"/>
      <c r="GD148" s="43"/>
      <c r="GE148" s="43"/>
      <c r="GF148" s="43"/>
      <c r="GG148" s="43"/>
      <c r="GH148" s="43"/>
      <c r="GI148" s="43"/>
      <c r="GJ148" s="43"/>
      <c r="GK148" s="43"/>
      <c r="GL148" s="43"/>
      <c r="GM148" s="43"/>
      <c r="GN148" s="43"/>
      <c r="GO148" s="43"/>
      <c r="GP148" s="43"/>
      <c r="GQ148" s="43"/>
      <c r="GR148" s="43"/>
      <c r="GS148" s="43"/>
      <c r="GT148" s="43"/>
      <c r="GU148" s="43"/>
      <c r="GV148" s="43"/>
      <c r="GW148" s="43"/>
      <c r="GX148" s="43"/>
      <c r="GY148" s="43"/>
      <c r="GZ148" s="43"/>
      <c r="HA148" s="43"/>
      <c r="HB148" s="43"/>
      <c r="HC148" s="43"/>
      <c r="HD148" s="43"/>
      <c r="HE148" s="43"/>
      <c r="HF148" s="43"/>
      <c r="HG148" s="43"/>
      <c r="HH148" s="43"/>
      <c r="HI148" s="43"/>
      <c r="HJ148" s="43"/>
      <c r="HK148" s="43"/>
      <c r="HL148" s="43"/>
      <c r="HM148" s="43"/>
      <c r="HN148" s="43"/>
      <c r="HO148" s="43"/>
      <c r="HP148" s="43"/>
      <c r="HQ148" s="43"/>
      <c r="HR148" s="43"/>
      <c r="HS148" s="43"/>
      <c r="HT148" s="43"/>
      <c r="HU148" s="43"/>
      <c r="HV148" s="43"/>
      <c r="HW148" s="43"/>
      <c r="HX148" s="43"/>
      <c r="HY148" s="43"/>
      <c r="HZ148" s="43"/>
      <c r="IA148" s="43"/>
      <c r="IB148" s="43"/>
      <c r="IC148" s="43"/>
      <c r="ID148" s="43"/>
      <c r="IE148" s="43"/>
      <c r="IF148" s="43"/>
      <c r="IG148" s="43"/>
      <c r="IH148" s="43"/>
      <c r="II148" s="43"/>
      <c r="IJ148" s="43"/>
      <c r="IK148" s="43"/>
      <c r="IL148" s="43"/>
      <c r="IM148" s="43"/>
      <c r="IN148" s="43"/>
      <c r="IO148" s="43"/>
      <c r="IP148" s="43"/>
      <c r="IQ148" s="43"/>
      <c r="IR148" s="43"/>
      <c r="IS148" s="43"/>
      <c r="IT148" s="43"/>
      <c r="IU148" s="43"/>
      <c r="IV148" s="43"/>
    </row>
    <row r="149" spans="1:66" ht="15">
      <c r="A149"/>
      <c r="B149"/>
      <c r="C149" s="149" t="s">
        <v>212</v>
      </c>
      <c r="D149" s="149"/>
      <c r="E149" s="149"/>
      <c r="F149" s="149"/>
      <c r="G149" s="149"/>
      <c r="H149" s="139">
        <f>H147+H148</f>
        <v>28131.448894831567</v>
      </c>
      <c r="I149" s="135"/>
      <c r="U149" s="127"/>
      <c r="V149" s="127"/>
      <c r="W149" s="127"/>
      <c r="X149" s="127"/>
      <c r="Y149" s="127"/>
      <c r="Z149" s="127"/>
      <c r="AA149" s="127"/>
      <c r="AB149" s="127"/>
      <c r="AC149" s="127"/>
      <c r="AD149" s="127"/>
      <c r="AE149" s="127"/>
      <c r="AF149" s="127"/>
      <c r="AG149" s="127"/>
      <c r="AH149" s="127"/>
      <c r="AI149" s="127"/>
      <c r="AJ149" s="127"/>
      <c r="AK149" s="127"/>
      <c r="AL149" s="127"/>
      <c r="AM149" s="127"/>
      <c r="AN149" s="127"/>
      <c r="AO149" s="127"/>
      <c r="AP149" s="127"/>
      <c r="AQ149" s="127"/>
      <c r="AR149" s="127"/>
      <c r="AS149" s="127"/>
      <c r="AT149" s="127"/>
      <c r="AU149" s="127"/>
      <c r="AV149" s="127"/>
      <c r="AW149" s="127"/>
      <c r="AX149" s="127"/>
      <c r="AY149" s="127"/>
      <c r="AZ149" s="127"/>
      <c r="BA149" s="127"/>
      <c r="BB149" s="127"/>
      <c r="BC149" s="127"/>
      <c r="BD149" s="127"/>
      <c r="BE149" s="127"/>
      <c r="BF149" s="5"/>
      <c r="BG149" s="5"/>
      <c r="BH149" s="5"/>
      <c r="BI149" s="5"/>
      <c r="BJ149" s="5"/>
      <c r="BK149" s="5"/>
      <c r="BL149" s="5"/>
      <c r="BM149" s="5"/>
      <c r="BN149" s="120"/>
    </row>
    <row r="150" spans="1:66" ht="15">
      <c r="A150" s="110"/>
      <c r="B150" s="133"/>
      <c r="C150" s="133"/>
      <c r="D150" s="133"/>
      <c r="E150" s="133"/>
      <c r="F150" s="133"/>
      <c r="G150" s="134"/>
      <c r="H150" s="134"/>
      <c r="I150" s="5"/>
      <c r="U150" s="127"/>
      <c r="V150" s="127"/>
      <c r="W150" s="127"/>
      <c r="X150" s="127"/>
      <c r="Y150" s="127"/>
      <c r="Z150" s="127"/>
      <c r="AA150" s="127"/>
      <c r="AB150" s="127"/>
      <c r="AC150" s="127"/>
      <c r="AD150" s="127"/>
      <c r="AE150" s="127"/>
      <c r="AF150" s="127"/>
      <c r="AG150" s="127"/>
      <c r="AH150" s="127"/>
      <c r="AI150" s="127"/>
      <c r="AJ150" s="127"/>
      <c r="AK150" s="127"/>
      <c r="AL150" s="127"/>
      <c r="AM150" s="127"/>
      <c r="AN150" s="127"/>
      <c r="AO150" s="127"/>
      <c r="AP150" s="127"/>
      <c r="AQ150" s="127"/>
      <c r="AR150" s="127"/>
      <c r="AS150" s="127"/>
      <c r="AT150" s="127"/>
      <c r="AU150" s="127"/>
      <c r="AV150" s="127"/>
      <c r="AW150" s="127"/>
      <c r="AX150" s="127"/>
      <c r="AY150" s="127"/>
      <c r="AZ150" s="127"/>
      <c r="BA150" s="127"/>
      <c r="BB150" s="127"/>
      <c r="BC150" s="127"/>
      <c r="BD150" s="127"/>
      <c r="BE150" s="127"/>
      <c r="BF150" s="5"/>
      <c r="BG150" s="5"/>
      <c r="BH150" s="5"/>
      <c r="BI150" s="5"/>
      <c r="BJ150" s="5"/>
      <c r="BK150" s="5"/>
      <c r="BL150" s="5"/>
      <c r="BM150" s="5"/>
      <c r="BN150" s="120"/>
    </row>
    <row r="151" spans="1:66" ht="14.25">
      <c r="A151" s="110"/>
      <c r="B151" s="5"/>
      <c r="C151" s="5"/>
      <c r="D151" s="5"/>
      <c r="E151" s="5"/>
      <c r="F151" s="5"/>
      <c r="G151" s="5"/>
      <c r="H151" s="5"/>
      <c r="I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120"/>
    </row>
    <row r="152" spans="1:66" ht="14.25">
      <c r="A152" s="110"/>
      <c r="B152" s="5"/>
      <c r="C152" s="5"/>
      <c r="D152" s="5"/>
      <c r="E152" s="5"/>
      <c r="F152" s="5"/>
      <c r="G152" s="5"/>
      <c r="H152" s="5"/>
      <c r="I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120"/>
    </row>
    <row r="153" spans="1:66" ht="14.25">
      <c r="A153" s="110"/>
      <c r="B153" s="5"/>
      <c r="C153" s="5"/>
      <c r="D153" s="5"/>
      <c r="E153" s="5"/>
      <c r="F153" s="5"/>
      <c r="G153" s="5"/>
      <c r="H153" s="5"/>
      <c r="I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120"/>
    </row>
    <row r="154" spans="1:66" ht="14.25">
      <c r="A154" s="110"/>
      <c r="B154" s="5"/>
      <c r="C154" s="5"/>
      <c r="D154" s="5"/>
      <c r="E154" s="5"/>
      <c r="F154" s="5"/>
      <c r="G154" s="5"/>
      <c r="H154" s="5"/>
      <c r="I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120"/>
    </row>
    <row r="155" spans="1:66" ht="14.25">
      <c r="A155" s="110"/>
      <c r="B155" s="5"/>
      <c r="C155" s="5"/>
      <c r="D155" s="5"/>
      <c r="E155" s="5"/>
      <c r="F155" s="5"/>
      <c r="G155" s="5"/>
      <c r="H155" s="5"/>
      <c r="I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120"/>
    </row>
    <row r="156" spans="1:66" ht="14.25">
      <c r="A156" s="110"/>
      <c r="B156" s="5"/>
      <c r="C156" s="5"/>
      <c r="D156" s="5"/>
      <c r="E156" s="5"/>
      <c r="F156" s="5"/>
      <c r="G156" s="5"/>
      <c r="H156" s="5"/>
      <c r="I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120"/>
    </row>
    <row r="157" spans="1:66" ht="14.25">
      <c r="A157" s="110"/>
      <c r="B157" s="5"/>
      <c r="C157" s="5"/>
      <c r="D157" s="5"/>
      <c r="E157" s="5"/>
      <c r="F157" s="5"/>
      <c r="G157" s="5"/>
      <c r="H157" s="5"/>
      <c r="I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120"/>
    </row>
    <row r="158" spans="1:66" ht="14.25">
      <c r="A158" s="110"/>
      <c r="B158" s="5"/>
      <c r="C158" s="5"/>
      <c r="D158" s="5"/>
      <c r="E158" s="5"/>
      <c r="F158" s="5"/>
      <c r="G158" s="5"/>
      <c r="H158" s="5"/>
      <c r="I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120"/>
    </row>
    <row r="159" spans="1:66" ht="14.25">
      <c r="A159" s="110"/>
      <c r="B159" s="5"/>
      <c r="C159" s="5"/>
      <c r="D159" s="5"/>
      <c r="E159" s="5"/>
      <c r="F159" s="5"/>
      <c r="G159" s="5"/>
      <c r="H159" s="5"/>
      <c r="I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120"/>
    </row>
    <row r="160" spans="1:66" ht="14.25">
      <c r="A160" s="110"/>
      <c r="B160" s="5"/>
      <c r="C160" s="5"/>
      <c r="D160" s="5"/>
      <c r="E160" s="5"/>
      <c r="F160" s="5"/>
      <c r="G160" s="5"/>
      <c r="H160" s="5"/>
      <c r="I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120"/>
    </row>
    <row r="161" spans="1:66" ht="14.25">
      <c r="A161" s="110"/>
      <c r="B161" s="5"/>
      <c r="C161" s="5"/>
      <c r="D161" s="5"/>
      <c r="E161" s="5"/>
      <c r="F161" s="5"/>
      <c r="G161" s="5"/>
      <c r="H161" s="5"/>
      <c r="I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120"/>
    </row>
    <row r="162" spans="1:66" ht="14.25">
      <c r="A162" s="110"/>
      <c r="B162" s="5"/>
      <c r="C162" s="5"/>
      <c r="D162" s="5"/>
      <c r="E162" s="5"/>
      <c r="F162" s="5"/>
      <c r="G162" s="5"/>
      <c r="H162" s="5"/>
      <c r="I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120"/>
    </row>
    <row r="163" spans="1:66" ht="14.25">
      <c r="A163" s="110"/>
      <c r="B163" s="5"/>
      <c r="C163" s="5"/>
      <c r="D163" s="5"/>
      <c r="E163" s="5"/>
      <c r="F163" s="5"/>
      <c r="G163" s="5"/>
      <c r="H163" s="5"/>
      <c r="I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120"/>
    </row>
    <row r="164" spans="1:66" ht="14.25">
      <c r="A164" s="110"/>
      <c r="B164" s="5"/>
      <c r="C164" s="5"/>
      <c r="D164" s="5"/>
      <c r="E164" s="5"/>
      <c r="F164" s="5"/>
      <c r="G164" s="5"/>
      <c r="H164" s="5"/>
      <c r="I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120"/>
    </row>
    <row r="165" spans="1:66" ht="14.25">
      <c r="A165" s="110"/>
      <c r="B165" s="5"/>
      <c r="C165" s="5"/>
      <c r="D165" s="5"/>
      <c r="E165" s="5"/>
      <c r="F165" s="5"/>
      <c r="G165" s="5"/>
      <c r="H165" s="5"/>
      <c r="I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120"/>
    </row>
    <row r="166" spans="1:66" ht="14.25">
      <c r="A166" s="110"/>
      <c r="B166" s="5"/>
      <c r="C166" s="5"/>
      <c r="D166" s="5"/>
      <c r="E166" s="5"/>
      <c r="F166" s="5"/>
      <c r="G166" s="5"/>
      <c r="H166" s="5"/>
      <c r="I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120"/>
    </row>
    <row r="167" spans="1:66" ht="14.25">
      <c r="A167" s="110"/>
      <c r="B167" s="5"/>
      <c r="C167" s="5"/>
      <c r="D167" s="5"/>
      <c r="E167" s="5"/>
      <c r="F167" s="5"/>
      <c r="G167" s="5"/>
      <c r="H167" s="5"/>
      <c r="I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120"/>
    </row>
    <row r="168" spans="1:66" ht="14.25">
      <c r="A168" s="110"/>
      <c r="B168" s="5"/>
      <c r="C168" s="5"/>
      <c r="D168" s="5"/>
      <c r="E168" s="5"/>
      <c r="F168" s="5"/>
      <c r="G168" s="5"/>
      <c r="H168" s="5"/>
      <c r="I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120"/>
    </row>
    <row r="169" spans="1:66" ht="14.25">
      <c r="A169" s="110"/>
      <c r="B169" s="5"/>
      <c r="C169" s="5"/>
      <c r="D169" s="5"/>
      <c r="E169" s="5"/>
      <c r="F169" s="5"/>
      <c r="G169" s="5"/>
      <c r="H169" s="5"/>
      <c r="I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120"/>
    </row>
    <row r="170" spans="1:66" ht="14.25">
      <c r="A170" s="110"/>
      <c r="B170" s="5"/>
      <c r="C170" s="5"/>
      <c r="D170" s="5"/>
      <c r="E170" s="5"/>
      <c r="F170" s="5"/>
      <c r="G170" s="5"/>
      <c r="H170" s="5"/>
      <c r="I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120"/>
    </row>
    <row r="171" spans="1:66" ht="14.25">
      <c r="A171" s="110"/>
      <c r="B171" s="5"/>
      <c r="C171" s="5"/>
      <c r="D171" s="5"/>
      <c r="E171" s="5"/>
      <c r="F171" s="5"/>
      <c r="G171" s="5"/>
      <c r="H171" s="5"/>
      <c r="I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120"/>
    </row>
    <row r="172" spans="1:66" ht="14.25">
      <c r="A172" s="110"/>
      <c r="B172" s="5"/>
      <c r="C172" s="5"/>
      <c r="D172" s="5"/>
      <c r="E172" s="5"/>
      <c r="F172" s="5"/>
      <c r="G172" s="5"/>
      <c r="H172" s="5"/>
      <c r="I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120"/>
    </row>
    <row r="173" spans="1:66" ht="14.25">
      <c r="A173" s="110"/>
      <c r="B173" s="5"/>
      <c r="C173" s="5"/>
      <c r="D173" s="5"/>
      <c r="E173" s="5"/>
      <c r="F173" s="5"/>
      <c r="G173" s="5"/>
      <c r="H173" s="5"/>
      <c r="I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120"/>
    </row>
    <row r="174" spans="1:66" ht="14.25">
      <c r="A174" s="110"/>
      <c r="B174" s="5"/>
      <c r="C174" s="5"/>
      <c r="D174" s="5"/>
      <c r="E174" s="5"/>
      <c r="F174" s="5"/>
      <c r="G174" s="5"/>
      <c r="H174" s="5"/>
      <c r="I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120"/>
    </row>
    <row r="175" spans="1:66" ht="14.25">
      <c r="A175" s="110"/>
      <c r="B175" s="5"/>
      <c r="C175" s="5"/>
      <c r="D175" s="5"/>
      <c r="E175" s="5"/>
      <c r="F175" s="5"/>
      <c r="G175" s="5"/>
      <c r="H175" s="5"/>
      <c r="I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120"/>
    </row>
    <row r="176" spans="1:66" ht="14.25">
      <c r="A176" s="110"/>
      <c r="B176" s="5"/>
      <c r="C176" s="5"/>
      <c r="D176" s="5"/>
      <c r="E176" s="5"/>
      <c r="F176" s="5"/>
      <c r="G176" s="5"/>
      <c r="H176" s="5"/>
      <c r="I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120"/>
    </row>
    <row r="177" spans="1:66" ht="14.25">
      <c r="A177" s="110"/>
      <c r="B177" s="5"/>
      <c r="C177" s="5"/>
      <c r="D177" s="5"/>
      <c r="E177" s="5"/>
      <c r="F177" s="5"/>
      <c r="G177" s="5"/>
      <c r="H177" s="5"/>
      <c r="I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120"/>
    </row>
    <row r="178" spans="1:66" ht="14.25">
      <c r="A178" s="110"/>
      <c r="B178" s="5"/>
      <c r="C178" s="5"/>
      <c r="D178" s="5"/>
      <c r="E178" s="5"/>
      <c r="F178" s="5"/>
      <c r="G178" s="5"/>
      <c r="H178" s="5"/>
      <c r="I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120"/>
    </row>
    <row r="179" spans="1:66" ht="14.25">
      <c r="A179" s="110"/>
      <c r="B179" s="5"/>
      <c r="C179" s="5"/>
      <c r="D179" s="5"/>
      <c r="E179" s="5"/>
      <c r="F179" s="5"/>
      <c r="G179" s="5"/>
      <c r="H179" s="5"/>
      <c r="I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120"/>
    </row>
    <row r="180" spans="1:66" ht="14.25">
      <c r="A180" s="110"/>
      <c r="B180" s="5"/>
      <c r="C180" s="5"/>
      <c r="D180" s="5"/>
      <c r="E180" s="5"/>
      <c r="F180" s="5"/>
      <c r="G180" s="5"/>
      <c r="H180" s="5"/>
      <c r="I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120"/>
    </row>
    <row r="181" spans="1:66" ht="14.25">
      <c r="A181" s="110"/>
      <c r="B181" s="5"/>
      <c r="C181" s="5"/>
      <c r="D181" s="5"/>
      <c r="E181" s="5"/>
      <c r="F181" s="5"/>
      <c r="G181" s="5"/>
      <c r="H181" s="5"/>
      <c r="I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120"/>
    </row>
    <row r="182" spans="1:9" ht="14.25">
      <c r="A182" s="110"/>
      <c r="B182" s="5"/>
      <c r="C182" s="5"/>
      <c r="D182" s="5"/>
      <c r="E182" s="5"/>
      <c r="F182" s="5"/>
      <c r="G182" s="5"/>
      <c r="H182" s="5"/>
      <c r="I182" s="5"/>
    </row>
    <row r="183" spans="1:9" ht="14.25">
      <c r="A183" s="110"/>
      <c r="B183" s="5"/>
      <c r="C183" s="5"/>
      <c r="D183" s="5"/>
      <c r="E183" s="5"/>
      <c r="F183" s="5"/>
      <c r="G183" s="5"/>
      <c r="H183" s="5"/>
      <c r="I183" s="5"/>
    </row>
    <row r="184" spans="1:9" ht="14.25">
      <c r="A184" s="110"/>
      <c r="B184" s="5"/>
      <c r="C184" s="5"/>
      <c r="D184" s="5"/>
      <c r="E184" s="5"/>
      <c r="F184" s="5"/>
      <c r="G184" s="5"/>
      <c r="H184" s="5"/>
      <c r="I184" s="5"/>
    </row>
    <row r="185" spans="1:9" ht="14.25">
      <c r="A185" s="110"/>
      <c r="B185" s="5"/>
      <c r="C185" s="5"/>
      <c r="D185" s="5"/>
      <c r="E185" s="5"/>
      <c r="F185" s="5"/>
      <c r="G185" s="5"/>
      <c r="H185" s="5"/>
      <c r="I185" s="5"/>
    </row>
    <row r="186" spans="1:9" ht="14.25">
      <c r="A186" s="110"/>
      <c r="B186" s="5"/>
      <c r="C186" s="5"/>
      <c r="D186" s="5"/>
      <c r="E186" s="5"/>
      <c r="F186" s="5"/>
      <c r="G186" s="5"/>
      <c r="H186" s="5"/>
      <c r="I186" s="5"/>
    </row>
    <row r="187" spans="1:9" ht="14.25">
      <c r="A187" s="110"/>
      <c r="B187" s="5"/>
      <c r="C187" s="5"/>
      <c r="D187" s="5"/>
      <c r="E187" s="5"/>
      <c r="F187" s="5"/>
      <c r="G187" s="5"/>
      <c r="H187" s="5"/>
      <c r="I187" s="5"/>
    </row>
    <row r="188" spans="1:9" ht="14.25">
      <c r="A188" s="110"/>
      <c r="B188" s="5"/>
      <c r="C188" s="5"/>
      <c r="D188" s="5"/>
      <c r="E188" s="5"/>
      <c r="F188" s="5"/>
      <c r="G188" s="5"/>
      <c r="H188" s="5"/>
      <c r="I188" s="5"/>
    </row>
    <row r="189" spans="1:9" ht="14.25">
      <c r="A189" s="110"/>
      <c r="B189" s="5"/>
      <c r="C189" s="5"/>
      <c r="D189" s="5"/>
      <c r="E189" s="5"/>
      <c r="F189" s="5"/>
      <c r="G189" s="5"/>
      <c r="H189" s="5"/>
      <c r="I189" s="5"/>
    </row>
    <row r="190" spans="1:9" ht="14.25">
      <c r="A190" s="110"/>
      <c r="B190" s="5"/>
      <c r="C190" s="5"/>
      <c r="D190" s="5"/>
      <c r="E190" s="5"/>
      <c r="F190" s="5"/>
      <c r="G190" s="5"/>
      <c r="H190" s="5"/>
      <c r="I190" s="5"/>
    </row>
    <row r="191" spans="1:9" ht="14.25">
      <c r="A191" s="110"/>
      <c r="B191" s="5"/>
      <c r="C191" s="5"/>
      <c r="D191" s="5"/>
      <c r="E191" s="5"/>
      <c r="F191" s="5"/>
      <c r="G191" s="5"/>
      <c r="H191" s="5"/>
      <c r="I191" s="5"/>
    </row>
    <row r="192" spans="1:9" ht="14.25">
      <c r="A192" s="110"/>
      <c r="B192" s="5"/>
      <c r="C192" s="5"/>
      <c r="D192" s="5"/>
      <c r="E192" s="5"/>
      <c r="F192" s="5"/>
      <c r="G192" s="5"/>
      <c r="H192" s="5"/>
      <c r="I192" s="5"/>
    </row>
    <row r="193" spans="1:9" ht="14.25">
      <c r="A193" s="110"/>
      <c r="B193" s="5"/>
      <c r="C193" s="5"/>
      <c r="D193" s="5"/>
      <c r="E193" s="5"/>
      <c r="F193" s="5"/>
      <c r="G193" s="5"/>
      <c r="H193" s="5"/>
      <c r="I193" s="5"/>
    </row>
    <row r="194" spans="1:9" ht="14.25">
      <c r="A194" s="110"/>
      <c r="B194" s="5"/>
      <c r="C194" s="5"/>
      <c r="D194" s="5"/>
      <c r="E194" s="5"/>
      <c r="F194" s="5"/>
      <c r="G194" s="5"/>
      <c r="H194" s="5"/>
      <c r="I194" s="5"/>
    </row>
    <row r="195" spans="1:9" ht="14.25">
      <c r="A195" s="110"/>
      <c r="B195" s="5"/>
      <c r="C195" s="5"/>
      <c r="D195" s="5"/>
      <c r="E195" s="5"/>
      <c r="F195" s="5"/>
      <c r="G195" s="5"/>
      <c r="H195" s="5"/>
      <c r="I195" s="5"/>
    </row>
    <row r="196" spans="1:9" ht="14.25">
      <c r="A196" s="110"/>
      <c r="B196" s="5"/>
      <c r="C196" s="5"/>
      <c r="D196" s="5"/>
      <c r="E196" s="5"/>
      <c r="F196" s="5"/>
      <c r="G196" s="5"/>
      <c r="H196" s="5"/>
      <c r="I196" s="5"/>
    </row>
    <row r="197" spans="1:9" ht="14.25">
      <c r="A197" s="110"/>
      <c r="B197" s="5"/>
      <c r="C197" s="5"/>
      <c r="D197" s="5"/>
      <c r="E197" s="5"/>
      <c r="F197" s="5"/>
      <c r="G197" s="5"/>
      <c r="H197" s="5"/>
      <c r="I197" s="5"/>
    </row>
    <row r="198" spans="1:9" ht="14.25">
      <c r="A198" s="110"/>
      <c r="B198" s="5"/>
      <c r="C198" s="5"/>
      <c r="D198" s="5"/>
      <c r="E198" s="5"/>
      <c r="F198" s="5"/>
      <c r="G198" s="5"/>
      <c r="H198" s="5"/>
      <c r="I198" s="5"/>
    </row>
    <row r="199" spans="1:9" ht="14.25">
      <c r="A199" s="110"/>
      <c r="B199" s="5"/>
      <c r="C199" s="5"/>
      <c r="D199" s="5"/>
      <c r="E199" s="5"/>
      <c r="F199" s="5"/>
      <c r="G199" s="5"/>
      <c r="H199" s="5"/>
      <c r="I199" s="5"/>
    </row>
    <row r="200" spans="1:9" ht="14.25">
      <c r="A200" s="110"/>
      <c r="B200" s="5"/>
      <c r="C200" s="5"/>
      <c r="D200" s="5"/>
      <c r="E200" s="5"/>
      <c r="F200" s="5"/>
      <c r="G200" s="5"/>
      <c r="H200" s="5"/>
      <c r="I200" s="5"/>
    </row>
    <row r="201" spans="1:9" ht="14.25">
      <c r="A201" s="110"/>
      <c r="B201" s="5"/>
      <c r="C201" s="5"/>
      <c r="D201" s="5"/>
      <c r="E201" s="5"/>
      <c r="F201" s="5"/>
      <c r="G201" s="5"/>
      <c r="H201" s="5"/>
      <c r="I201" s="5"/>
    </row>
    <row r="202" spans="1:9" ht="14.25">
      <c r="A202" s="110"/>
      <c r="B202" s="5"/>
      <c r="C202" s="5"/>
      <c r="D202" s="5"/>
      <c r="E202" s="5"/>
      <c r="F202" s="5"/>
      <c r="G202" s="5"/>
      <c r="H202" s="5"/>
      <c r="I202" s="5"/>
    </row>
    <row r="203" spans="1:9" ht="14.25">
      <c r="A203" s="110"/>
      <c r="B203" s="5"/>
      <c r="C203" s="5"/>
      <c r="D203" s="5"/>
      <c r="E203" s="5"/>
      <c r="F203" s="5"/>
      <c r="G203" s="5"/>
      <c r="H203" s="5"/>
      <c r="I203" s="5"/>
    </row>
    <row r="204" spans="1:9" ht="14.25">
      <c r="A204" s="110"/>
      <c r="B204" s="5"/>
      <c r="C204" s="5"/>
      <c r="D204" s="5"/>
      <c r="E204" s="5"/>
      <c r="F204" s="5"/>
      <c r="G204" s="5"/>
      <c r="H204" s="5"/>
      <c r="I204" s="5"/>
    </row>
    <row r="205" spans="1:9" ht="14.25">
      <c r="A205" s="110"/>
      <c r="B205" s="5"/>
      <c r="C205" s="5"/>
      <c r="D205" s="5"/>
      <c r="E205" s="5"/>
      <c r="F205" s="5"/>
      <c r="G205" s="5"/>
      <c r="H205" s="5"/>
      <c r="I205" s="5"/>
    </row>
    <row r="206" spans="1:9" ht="14.25">
      <c r="A206" s="110"/>
      <c r="B206" s="5"/>
      <c r="C206" s="5"/>
      <c r="D206" s="5"/>
      <c r="E206" s="5"/>
      <c r="F206" s="5"/>
      <c r="G206" s="5"/>
      <c r="H206" s="5"/>
      <c r="I206" s="5"/>
    </row>
    <row r="207" spans="1:9" ht="14.25">
      <c r="A207" s="110"/>
      <c r="B207" s="5"/>
      <c r="C207" s="5"/>
      <c r="D207" s="5"/>
      <c r="E207" s="5"/>
      <c r="F207" s="5"/>
      <c r="G207" s="5"/>
      <c r="H207" s="5"/>
      <c r="I207" s="5"/>
    </row>
    <row r="208" spans="1:9" ht="14.25">
      <c r="A208" s="110"/>
      <c r="B208" s="5"/>
      <c r="C208" s="5"/>
      <c r="D208" s="5"/>
      <c r="E208" s="5"/>
      <c r="F208" s="5"/>
      <c r="G208" s="5"/>
      <c r="H208" s="5"/>
      <c r="I208" s="5"/>
    </row>
    <row r="209" spans="1:9" ht="14.25">
      <c r="A209" s="110"/>
      <c r="B209" s="5"/>
      <c r="C209" s="5"/>
      <c r="D209" s="5"/>
      <c r="E209" s="5"/>
      <c r="F209" s="5"/>
      <c r="G209" s="5"/>
      <c r="H209" s="5"/>
      <c r="I209" s="5"/>
    </row>
    <row r="210" spans="1:9" ht="14.25">
      <c r="A210" s="110"/>
      <c r="B210" s="5"/>
      <c r="C210" s="5"/>
      <c r="D210" s="5"/>
      <c r="E210" s="5"/>
      <c r="F210" s="5"/>
      <c r="G210" s="5"/>
      <c r="H210" s="5"/>
      <c r="I210" s="5"/>
    </row>
    <row r="211" spans="1:9" ht="14.25">
      <c r="A211" s="110"/>
      <c r="B211" s="5"/>
      <c r="C211" s="5"/>
      <c r="D211" s="5"/>
      <c r="E211" s="5"/>
      <c r="F211" s="5"/>
      <c r="G211" s="5"/>
      <c r="H211" s="5"/>
      <c r="I211" s="5"/>
    </row>
    <row r="212" spans="1:9" ht="14.25">
      <c r="A212" s="110"/>
      <c r="B212" s="5"/>
      <c r="C212" s="5"/>
      <c r="D212" s="5"/>
      <c r="E212" s="5"/>
      <c r="F212" s="5"/>
      <c r="G212" s="5"/>
      <c r="H212" s="5"/>
      <c r="I212" s="5"/>
    </row>
    <row r="213" spans="1:9" ht="14.25">
      <c r="A213" s="110"/>
      <c r="B213" s="5"/>
      <c r="C213" s="5"/>
      <c r="D213" s="5"/>
      <c r="E213" s="5"/>
      <c r="F213" s="5"/>
      <c r="G213" s="5"/>
      <c r="H213" s="5"/>
      <c r="I213" s="5"/>
    </row>
    <row r="214" spans="1:9" ht="14.25">
      <c r="A214" s="110"/>
      <c r="B214" s="5"/>
      <c r="C214" s="5"/>
      <c r="D214" s="5"/>
      <c r="E214" s="5"/>
      <c r="F214" s="5"/>
      <c r="G214" s="5"/>
      <c r="H214" s="5"/>
      <c r="I214" s="5"/>
    </row>
    <row r="215" spans="1:9" ht="14.25">
      <c r="A215" s="110"/>
      <c r="B215" s="5"/>
      <c r="C215" s="5"/>
      <c r="D215" s="5"/>
      <c r="E215" s="5"/>
      <c r="F215" s="5"/>
      <c r="G215" s="5"/>
      <c r="H215" s="5"/>
      <c r="I215" s="5"/>
    </row>
    <row r="216" spans="1:9" ht="14.25">
      <c r="A216" s="110"/>
      <c r="B216" s="5"/>
      <c r="C216" s="5"/>
      <c r="D216" s="5"/>
      <c r="E216" s="5"/>
      <c r="F216" s="5"/>
      <c r="G216" s="5"/>
      <c r="H216" s="5"/>
      <c r="I216" s="5"/>
    </row>
    <row r="217" spans="1:9" ht="14.25">
      <c r="A217" s="110"/>
      <c r="B217" s="5"/>
      <c r="C217" s="5"/>
      <c r="D217" s="5"/>
      <c r="E217" s="5"/>
      <c r="F217" s="5"/>
      <c r="G217" s="5"/>
      <c r="H217" s="5"/>
      <c r="I217" s="5"/>
    </row>
    <row r="218" spans="1:9" ht="14.25">
      <c r="A218" s="110"/>
      <c r="B218" s="5"/>
      <c r="C218" s="5"/>
      <c r="D218" s="5"/>
      <c r="E218" s="5"/>
      <c r="F218" s="5"/>
      <c r="G218" s="5"/>
      <c r="H218" s="5"/>
      <c r="I218" s="5"/>
    </row>
    <row r="219" spans="1:9" ht="14.25">
      <c r="A219" s="110"/>
      <c r="B219" s="5"/>
      <c r="C219" s="5"/>
      <c r="D219" s="5"/>
      <c r="E219" s="5"/>
      <c r="F219" s="5"/>
      <c r="G219" s="5"/>
      <c r="H219" s="5"/>
      <c r="I219" s="5"/>
    </row>
    <row r="220" spans="1:9" ht="14.25">
      <c r="A220" s="110"/>
      <c r="B220" s="5"/>
      <c r="C220" s="5"/>
      <c r="D220" s="5"/>
      <c r="E220" s="5"/>
      <c r="F220" s="5"/>
      <c r="G220" s="5"/>
      <c r="H220" s="5"/>
      <c r="I220" s="5"/>
    </row>
    <row r="221" spans="1:9" ht="14.25">
      <c r="A221" s="110"/>
      <c r="B221" s="5"/>
      <c r="C221" s="5"/>
      <c r="D221" s="5"/>
      <c r="E221" s="5"/>
      <c r="F221" s="5"/>
      <c r="G221" s="5"/>
      <c r="H221" s="5"/>
      <c r="I221" s="5"/>
    </row>
    <row r="222" spans="1:9" ht="14.25">
      <c r="A222" s="110"/>
      <c r="B222" s="5"/>
      <c r="C222" s="5"/>
      <c r="D222" s="5"/>
      <c r="E222" s="5"/>
      <c r="F222" s="5"/>
      <c r="G222" s="5"/>
      <c r="H222" s="5"/>
      <c r="I222" s="5"/>
    </row>
    <row r="223" spans="1:9" ht="14.25">
      <c r="A223" s="110"/>
      <c r="B223" s="5"/>
      <c r="C223" s="5"/>
      <c r="D223" s="5"/>
      <c r="E223" s="5"/>
      <c r="F223" s="5"/>
      <c r="G223" s="5"/>
      <c r="H223" s="5"/>
      <c r="I223" s="5"/>
    </row>
    <row r="224" spans="1:9" ht="14.25">
      <c r="A224" s="110"/>
      <c r="B224" s="5"/>
      <c r="C224" s="5"/>
      <c r="D224" s="5"/>
      <c r="E224" s="5"/>
      <c r="F224" s="5"/>
      <c r="G224" s="5"/>
      <c r="H224" s="5"/>
      <c r="I224" s="5"/>
    </row>
    <row r="225" spans="1:9" ht="14.25">
      <c r="A225" s="110"/>
      <c r="B225" s="5"/>
      <c r="C225" s="5"/>
      <c r="D225" s="5"/>
      <c r="E225" s="5"/>
      <c r="F225" s="5"/>
      <c r="G225" s="5"/>
      <c r="H225" s="5"/>
      <c r="I225" s="5"/>
    </row>
    <row r="226" spans="1:9" ht="14.25">
      <c r="A226" s="110"/>
      <c r="B226" s="5"/>
      <c r="C226" s="5"/>
      <c r="D226" s="5"/>
      <c r="E226" s="5"/>
      <c r="F226" s="5"/>
      <c r="G226" s="5"/>
      <c r="H226" s="5"/>
      <c r="I226" s="5"/>
    </row>
    <row r="227" spans="1:9" ht="14.25">
      <c r="A227" s="110"/>
      <c r="B227" s="5"/>
      <c r="C227" s="5"/>
      <c r="D227" s="5"/>
      <c r="E227" s="5"/>
      <c r="F227" s="5"/>
      <c r="G227" s="5"/>
      <c r="H227" s="5"/>
      <c r="I227" s="5"/>
    </row>
    <row r="228" spans="1:9" ht="14.25">
      <c r="A228" s="110"/>
      <c r="B228" s="5"/>
      <c r="C228" s="5"/>
      <c r="D228" s="5"/>
      <c r="E228" s="5"/>
      <c r="F228" s="5"/>
      <c r="G228" s="5"/>
      <c r="H228" s="5"/>
      <c r="I228" s="5"/>
    </row>
    <row r="229" spans="1:9" ht="14.25">
      <c r="A229" s="110"/>
      <c r="B229" s="5"/>
      <c r="C229" s="5"/>
      <c r="D229" s="5"/>
      <c r="E229" s="5"/>
      <c r="F229" s="5"/>
      <c r="G229" s="5"/>
      <c r="H229" s="5"/>
      <c r="I229" s="5"/>
    </row>
    <row r="230" spans="1:9" ht="14.25">
      <c r="A230" s="110"/>
      <c r="B230" s="5"/>
      <c r="C230" s="5"/>
      <c r="D230" s="5"/>
      <c r="E230" s="5"/>
      <c r="F230" s="5"/>
      <c r="G230" s="5"/>
      <c r="H230" s="5"/>
      <c r="I230" s="5"/>
    </row>
    <row r="231" spans="1:9" ht="14.25">
      <c r="A231" s="110"/>
      <c r="B231" s="5"/>
      <c r="C231" s="5"/>
      <c r="D231" s="5"/>
      <c r="E231" s="5"/>
      <c r="F231" s="5"/>
      <c r="G231" s="5"/>
      <c r="H231" s="5"/>
      <c r="I231" s="5"/>
    </row>
    <row r="232" spans="1:9" ht="14.25">
      <c r="A232" s="110"/>
      <c r="B232" s="5"/>
      <c r="C232" s="5"/>
      <c r="D232" s="5"/>
      <c r="E232" s="5"/>
      <c r="F232" s="5"/>
      <c r="G232" s="5"/>
      <c r="H232" s="5"/>
      <c r="I232" s="5"/>
    </row>
    <row r="233" spans="1:9" ht="14.25">
      <c r="A233" s="110"/>
      <c r="B233" s="5"/>
      <c r="C233" s="5"/>
      <c r="D233" s="5"/>
      <c r="E233" s="5"/>
      <c r="F233" s="5"/>
      <c r="G233" s="5"/>
      <c r="H233" s="5"/>
      <c r="I233" s="5"/>
    </row>
    <row r="234" spans="1:9" ht="14.25">
      <c r="A234" s="110"/>
      <c r="B234" s="5"/>
      <c r="C234" s="5"/>
      <c r="D234" s="5"/>
      <c r="E234" s="5"/>
      <c r="F234" s="5"/>
      <c r="G234" s="5"/>
      <c r="H234" s="5"/>
      <c r="I234" s="5"/>
    </row>
    <row r="235" spans="1:9" ht="14.25">
      <c r="A235" s="110"/>
      <c r="B235" s="5"/>
      <c r="C235" s="5"/>
      <c r="D235" s="5"/>
      <c r="E235" s="5"/>
      <c r="F235" s="5"/>
      <c r="G235" s="5"/>
      <c r="H235" s="5"/>
      <c r="I235" s="5"/>
    </row>
    <row r="236" spans="1:9" ht="14.25">
      <c r="A236" s="110"/>
      <c r="B236" s="5"/>
      <c r="C236" s="5"/>
      <c r="D236" s="5"/>
      <c r="E236" s="5"/>
      <c r="F236" s="5"/>
      <c r="G236" s="5"/>
      <c r="H236" s="5"/>
      <c r="I236" s="5"/>
    </row>
    <row r="237" spans="1:9" ht="14.25">
      <c r="A237" s="110"/>
      <c r="B237" s="5"/>
      <c r="C237" s="5"/>
      <c r="D237" s="5"/>
      <c r="E237" s="5"/>
      <c r="F237" s="5"/>
      <c r="G237" s="5"/>
      <c r="H237" s="5"/>
      <c r="I237" s="5"/>
    </row>
    <row r="238" spans="1:9" ht="14.25">
      <c r="A238" s="110"/>
      <c r="B238" s="5"/>
      <c r="C238" s="5"/>
      <c r="D238" s="5"/>
      <c r="E238" s="5"/>
      <c r="F238" s="5"/>
      <c r="G238" s="5"/>
      <c r="H238" s="5"/>
      <c r="I238" s="5"/>
    </row>
    <row r="239" spans="1:9" ht="14.25">
      <c r="A239" s="110"/>
      <c r="B239" s="5"/>
      <c r="C239" s="5"/>
      <c r="D239" s="5"/>
      <c r="E239" s="5"/>
      <c r="F239" s="5"/>
      <c r="G239" s="5"/>
      <c r="H239" s="5"/>
      <c r="I239" s="5"/>
    </row>
    <row r="240" spans="1:9" ht="14.25">
      <c r="A240" s="110"/>
      <c r="B240" s="5"/>
      <c r="C240" s="5"/>
      <c r="D240" s="5"/>
      <c r="E240" s="5"/>
      <c r="F240" s="5"/>
      <c r="G240" s="5"/>
      <c r="H240" s="5"/>
      <c r="I240" s="5"/>
    </row>
    <row r="241" spans="1:9" ht="14.25">
      <c r="A241" s="110"/>
      <c r="B241" s="5"/>
      <c r="C241" s="5"/>
      <c r="D241" s="5"/>
      <c r="E241" s="5"/>
      <c r="F241" s="5"/>
      <c r="G241" s="5"/>
      <c r="H241" s="5"/>
      <c r="I241" s="5"/>
    </row>
    <row r="242" spans="1:9" ht="14.25">
      <c r="A242" s="110"/>
      <c r="B242" s="5"/>
      <c r="C242" s="5"/>
      <c r="D242" s="5"/>
      <c r="E242" s="5"/>
      <c r="F242" s="5"/>
      <c r="G242" s="5"/>
      <c r="H242" s="5"/>
      <c r="I242" s="5"/>
    </row>
    <row r="243" spans="1:9" ht="14.25">
      <c r="A243" s="110"/>
      <c r="B243" s="5"/>
      <c r="C243" s="5"/>
      <c r="D243" s="5"/>
      <c r="E243" s="5"/>
      <c r="F243" s="5"/>
      <c r="G243" s="5"/>
      <c r="H243" s="5"/>
      <c r="I243" s="5"/>
    </row>
    <row r="244" spans="1:9" ht="14.25">
      <c r="A244" s="110"/>
      <c r="B244" s="5"/>
      <c r="C244" s="5"/>
      <c r="D244" s="5"/>
      <c r="E244" s="5"/>
      <c r="F244" s="5"/>
      <c r="G244" s="5"/>
      <c r="H244" s="5"/>
      <c r="I244" s="5"/>
    </row>
    <row r="245" spans="1:9" ht="14.25">
      <c r="A245" s="110"/>
      <c r="B245" s="5"/>
      <c r="C245" s="5"/>
      <c r="D245" s="5"/>
      <c r="E245" s="5"/>
      <c r="F245" s="5"/>
      <c r="G245" s="5"/>
      <c r="H245" s="5"/>
      <c r="I245" s="5"/>
    </row>
    <row r="246" spans="1:9" ht="14.25">
      <c r="A246" s="110"/>
      <c r="B246" s="5"/>
      <c r="C246" s="5"/>
      <c r="D246" s="5"/>
      <c r="E246" s="5"/>
      <c r="F246" s="5"/>
      <c r="G246" s="5"/>
      <c r="H246" s="5"/>
      <c r="I246" s="5"/>
    </row>
    <row r="247" spans="1:9" ht="14.25">
      <c r="A247" s="110"/>
      <c r="B247" s="5"/>
      <c r="C247" s="5"/>
      <c r="D247" s="5"/>
      <c r="E247" s="5"/>
      <c r="F247" s="5"/>
      <c r="G247" s="5"/>
      <c r="H247" s="5"/>
      <c r="I247" s="5"/>
    </row>
    <row r="248" spans="1:9" ht="14.25">
      <c r="A248" s="110"/>
      <c r="B248" s="5"/>
      <c r="C248" s="5"/>
      <c r="D248" s="5"/>
      <c r="E248" s="5"/>
      <c r="F248" s="5"/>
      <c r="G248" s="5"/>
      <c r="H248" s="5"/>
      <c r="I248" s="5"/>
    </row>
    <row r="249" spans="1:9" ht="14.25">
      <c r="A249" s="110"/>
      <c r="B249" s="5"/>
      <c r="C249" s="5"/>
      <c r="D249" s="5"/>
      <c r="E249" s="5"/>
      <c r="F249" s="5"/>
      <c r="G249" s="5"/>
      <c r="H249" s="5"/>
      <c r="I249" s="5"/>
    </row>
    <row r="250" spans="1:9" ht="14.25">
      <c r="A250" s="110"/>
      <c r="B250" s="5"/>
      <c r="C250" s="5"/>
      <c r="D250" s="5"/>
      <c r="E250" s="5"/>
      <c r="F250" s="5"/>
      <c r="G250" s="5"/>
      <c r="H250" s="5"/>
      <c r="I250" s="5"/>
    </row>
    <row r="251" spans="1:9" ht="14.25">
      <c r="A251" s="110"/>
      <c r="B251" s="5"/>
      <c r="C251" s="5"/>
      <c r="D251" s="5"/>
      <c r="E251" s="5"/>
      <c r="F251" s="5"/>
      <c r="G251" s="5"/>
      <c r="H251" s="5"/>
      <c r="I251" s="5"/>
    </row>
    <row r="252" spans="1:9" ht="14.25">
      <c r="A252" s="110"/>
      <c r="B252" s="5"/>
      <c r="C252" s="5"/>
      <c r="D252" s="5"/>
      <c r="E252" s="5"/>
      <c r="F252" s="5"/>
      <c r="G252" s="5"/>
      <c r="H252" s="5"/>
      <c r="I252" s="5"/>
    </row>
    <row r="253" spans="1:9" ht="14.25">
      <c r="A253" s="110"/>
      <c r="B253" s="5"/>
      <c r="C253" s="5"/>
      <c r="D253" s="5"/>
      <c r="E253" s="5"/>
      <c r="F253" s="5"/>
      <c r="G253" s="5"/>
      <c r="H253" s="5"/>
      <c r="I253" s="5"/>
    </row>
    <row r="254" spans="1:9" ht="14.25">
      <c r="A254" s="110"/>
      <c r="B254" s="5"/>
      <c r="C254" s="5"/>
      <c r="D254" s="5"/>
      <c r="E254" s="5"/>
      <c r="F254" s="5"/>
      <c r="G254" s="5"/>
      <c r="H254" s="5"/>
      <c r="I254" s="5"/>
    </row>
    <row r="255" spans="1:9" ht="14.25">
      <c r="A255" s="110"/>
      <c r="B255" s="5"/>
      <c r="C255" s="5"/>
      <c r="D255" s="5"/>
      <c r="E255" s="5"/>
      <c r="F255" s="5"/>
      <c r="G255" s="5"/>
      <c r="H255" s="5"/>
      <c r="I255" s="5"/>
    </row>
    <row r="256" spans="1:9" ht="14.25">
      <c r="A256" s="110"/>
      <c r="B256" s="5"/>
      <c r="C256" s="5"/>
      <c r="D256" s="5"/>
      <c r="E256" s="5"/>
      <c r="F256" s="5"/>
      <c r="G256" s="5"/>
      <c r="H256" s="5"/>
      <c r="I256" s="5"/>
    </row>
    <row r="257" spans="1:9" ht="14.25">
      <c r="A257" s="110"/>
      <c r="B257" s="5"/>
      <c r="C257" s="5"/>
      <c r="D257" s="5"/>
      <c r="E257" s="5"/>
      <c r="F257" s="5"/>
      <c r="G257" s="5"/>
      <c r="H257" s="5"/>
      <c r="I257" s="5"/>
    </row>
    <row r="258" spans="1:9" ht="14.25">
      <c r="A258" s="110"/>
      <c r="B258" s="5"/>
      <c r="C258" s="5"/>
      <c r="D258" s="5"/>
      <c r="E258" s="5"/>
      <c r="F258" s="5"/>
      <c r="G258" s="5"/>
      <c r="H258" s="5"/>
      <c r="I258" s="5"/>
    </row>
    <row r="259" spans="1:9" ht="14.25">
      <c r="A259" s="110"/>
      <c r="B259" s="5"/>
      <c r="C259" s="5"/>
      <c r="D259" s="5"/>
      <c r="E259" s="5"/>
      <c r="F259" s="5"/>
      <c r="G259" s="5"/>
      <c r="H259" s="5"/>
      <c r="I259" s="5"/>
    </row>
    <row r="260" spans="1:9" ht="14.25">
      <c r="A260" s="110"/>
      <c r="B260" s="5"/>
      <c r="C260" s="5"/>
      <c r="D260" s="5"/>
      <c r="E260" s="5"/>
      <c r="F260" s="5"/>
      <c r="G260" s="5"/>
      <c r="H260" s="5"/>
      <c r="I260" s="5"/>
    </row>
    <row r="261" spans="1:9" ht="14.25">
      <c r="A261" s="110"/>
      <c r="B261" s="5"/>
      <c r="C261" s="5"/>
      <c r="D261" s="5"/>
      <c r="E261" s="5"/>
      <c r="F261" s="5"/>
      <c r="G261" s="5"/>
      <c r="H261" s="5"/>
      <c r="I261" s="5"/>
    </row>
    <row r="262" spans="1:9" ht="14.25">
      <c r="A262" s="110"/>
      <c r="B262" s="5"/>
      <c r="C262" s="5"/>
      <c r="D262" s="5"/>
      <c r="E262" s="5"/>
      <c r="F262" s="5"/>
      <c r="G262" s="5"/>
      <c r="H262" s="5"/>
      <c r="I262" s="5"/>
    </row>
    <row r="263" spans="1:9" ht="14.25">
      <c r="A263" s="110"/>
      <c r="B263" s="5"/>
      <c r="C263" s="5"/>
      <c r="D263" s="5"/>
      <c r="E263" s="5"/>
      <c r="F263" s="5"/>
      <c r="G263" s="5"/>
      <c r="H263" s="5"/>
      <c r="I263" s="5"/>
    </row>
    <row r="264" spans="1:9" ht="14.25">
      <c r="A264" s="110"/>
      <c r="B264" s="5"/>
      <c r="C264" s="5"/>
      <c r="D264" s="5"/>
      <c r="E264" s="5"/>
      <c r="F264" s="5"/>
      <c r="G264" s="5"/>
      <c r="H264" s="5"/>
      <c r="I264" s="5"/>
    </row>
    <row r="265" spans="1:9" ht="14.25">
      <c r="A265" s="110"/>
      <c r="B265" s="5"/>
      <c r="C265" s="5"/>
      <c r="D265" s="5"/>
      <c r="E265" s="5"/>
      <c r="F265" s="5"/>
      <c r="G265" s="5"/>
      <c r="H265" s="5"/>
      <c r="I265" s="5"/>
    </row>
    <row r="266" spans="1:9" ht="14.25">
      <c r="A266" s="110"/>
      <c r="B266" s="5"/>
      <c r="C266" s="5"/>
      <c r="D266" s="5"/>
      <c r="E266" s="5"/>
      <c r="F266" s="5"/>
      <c r="G266" s="5"/>
      <c r="H266" s="5"/>
      <c r="I266" s="5"/>
    </row>
    <row r="267" spans="1:9" ht="14.25">
      <c r="A267" s="110"/>
      <c r="B267" s="5"/>
      <c r="C267" s="5"/>
      <c r="D267" s="5"/>
      <c r="E267" s="5"/>
      <c r="F267" s="5"/>
      <c r="G267" s="5"/>
      <c r="H267" s="5"/>
      <c r="I267" s="5"/>
    </row>
    <row r="268" spans="1:9" ht="14.25">
      <c r="A268" s="110"/>
      <c r="B268" s="5"/>
      <c r="C268" s="5"/>
      <c r="D268" s="5"/>
      <c r="E268" s="5"/>
      <c r="F268" s="5"/>
      <c r="G268" s="5"/>
      <c r="H268" s="5"/>
      <c r="I268" s="5"/>
    </row>
    <row r="269" spans="1:9" ht="14.25">
      <c r="A269" s="110"/>
      <c r="B269" s="5"/>
      <c r="C269" s="5"/>
      <c r="D269" s="5"/>
      <c r="E269" s="5"/>
      <c r="F269" s="5"/>
      <c r="G269" s="5"/>
      <c r="H269" s="5"/>
      <c r="I269" s="5"/>
    </row>
    <row r="270" spans="1:9" ht="14.25">
      <c r="A270" s="110"/>
      <c r="B270" s="5"/>
      <c r="C270" s="5"/>
      <c r="D270" s="5"/>
      <c r="E270" s="5"/>
      <c r="F270" s="5"/>
      <c r="G270" s="5"/>
      <c r="H270" s="5"/>
      <c r="I270" s="5"/>
    </row>
    <row r="271" spans="1:9" ht="14.25">
      <c r="A271" s="110"/>
      <c r="B271" s="5"/>
      <c r="C271" s="5"/>
      <c r="D271" s="5"/>
      <c r="E271" s="5"/>
      <c r="F271" s="5"/>
      <c r="G271" s="5"/>
      <c r="H271" s="5"/>
      <c r="I271" s="5"/>
    </row>
    <row r="272" spans="1:9" ht="14.25">
      <c r="A272" s="110"/>
      <c r="B272" s="5"/>
      <c r="C272" s="5"/>
      <c r="D272" s="5"/>
      <c r="E272" s="5"/>
      <c r="F272" s="5"/>
      <c r="G272" s="5"/>
      <c r="H272" s="5"/>
      <c r="I272" s="5"/>
    </row>
    <row r="273" spans="1:9" ht="14.25">
      <c r="A273" s="110"/>
      <c r="B273" s="5"/>
      <c r="C273" s="5"/>
      <c r="D273" s="5"/>
      <c r="E273" s="5"/>
      <c r="F273" s="5"/>
      <c r="G273" s="5"/>
      <c r="H273" s="5"/>
      <c r="I273" s="5"/>
    </row>
    <row r="274" spans="1:9" ht="14.25">
      <c r="A274" s="110"/>
      <c r="B274" s="5"/>
      <c r="C274" s="5"/>
      <c r="D274" s="5"/>
      <c r="E274" s="5"/>
      <c r="F274" s="5"/>
      <c r="G274" s="5"/>
      <c r="H274" s="5"/>
      <c r="I274" s="5"/>
    </row>
    <row r="275" spans="1:9" ht="14.25">
      <c r="A275" s="110"/>
      <c r="B275" s="5"/>
      <c r="C275" s="5"/>
      <c r="D275" s="5"/>
      <c r="E275" s="5"/>
      <c r="F275" s="5"/>
      <c r="G275" s="5"/>
      <c r="H275" s="5"/>
      <c r="I275" s="5"/>
    </row>
    <row r="276" spans="1:9" ht="14.25">
      <c r="A276" s="110"/>
      <c r="B276" s="5"/>
      <c r="C276" s="5"/>
      <c r="D276" s="5"/>
      <c r="E276" s="5"/>
      <c r="F276" s="5"/>
      <c r="G276" s="5"/>
      <c r="H276" s="5"/>
      <c r="I276" s="5"/>
    </row>
    <row r="277" spans="1:9" ht="14.25">
      <c r="A277" s="110"/>
      <c r="B277" s="5"/>
      <c r="C277" s="5"/>
      <c r="D277" s="5"/>
      <c r="E277" s="5"/>
      <c r="F277" s="5"/>
      <c r="G277" s="5"/>
      <c r="H277" s="5"/>
      <c r="I277" s="5"/>
    </row>
    <row r="278" spans="1:9" ht="14.25">
      <c r="A278" s="110"/>
      <c r="B278" s="5"/>
      <c r="C278" s="5"/>
      <c r="D278" s="5"/>
      <c r="E278" s="5"/>
      <c r="F278" s="5"/>
      <c r="G278" s="5"/>
      <c r="H278" s="5"/>
      <c r="I278" s="5"/>
    </row>
    <row r="279" spans="1:9" ht="14.25">
      <c r="A279" s="110"/>
      <c r="B279" s="5"/>
      <c r="C279" s="5"/>
      <c r="D279" s="5"/>
      <c r="E279" s="5"/>
      <c r="F279" s="5"/>
      <c r="G279" s="5"/>
      <c r="H279" s="5"/>
      <c r="I279" s="5"/>
    </row>
    <row r="280" spans="1:9" ht="14.25">
      <c r="A280" s="110"/>
      <c r="B280" s="5"/>
      <c r="C280" s="5"/>
      <c r="D280" s="5"/>
      <c r="E280" s="5"/>
      <c r="F280" s="5"/>
      <c r="G280" s="5"/>
      <c r="H280" s="5"/>
      <c r="I280" s="5"/>
    </row>
    <row r="281" spans="1:9" ht="14.25">
      <c r="A281" s="110"/>
      <c r="B281" s="5"/>
      <c r="C281" s="5"/>
      <c r="D281" s="5"/>
      <c r="E281" s="5"/>
      <c r="F281" s="5"/>
      <c r="G281" s="5"/>
      <c r="H281" s="5"/>
      <c r="I281" s="5"/>
    </row>
    <row r="282" spans="1:9" ht="14.25">
      <c r="A282" s="110"/>
      <c r="B282" s="5"/>
      <c r="C282" s="5"/>
      <c r="D282" s="5"/>
      <c r="E282" s="5"/>
      <c r="F282" s="5"/>
      <c r="G282" s="5"/>
      <c r="H282" s="5"/>
      <c r="I282" s="5"/>
    </row>
    <row r="283" spans="1:9" ht="14.25">
      <c r="A283" s="110"/>
      <c r="B283" s="5"/>
      <c r="C283" s="5"/>
      <c r="D283" s="5"/>
      <c r="E283" s="5"/>
      <c r="F283" s="5"/>
      <c r="G283" s="5"/>
      <c r="H283" s="5"/>
      <c r="I283" s="5"/>
    </row>
    <row r="284" spans="1:9" ht="14.25">
      <c r="A284" s="110"/>
      <c r="B284" s="5"/>
      <c r="C284" s="5"/>
      <c r="D284" s="5"/>
      <c r="E284" s="5"/>
      <c r="F284" s="5"/>
      <c r="G284" s="5"/>
      <c r="H284" s="5"/>
      <c r="I284" s="5"/>
    </row>
    <row r="285" spans="1:9" ht="14.25">
      <c r="A285" s="110"/>
      <c r="B285" s="5"/>
      <c r="C285" s="5"/>
      <c r="D285" s="5"/>
      <c r="E285" s="5"/>
      <c r="F285" s="5"/>
      <c r="G285" s="5"/>
      <c r="H285" s="5"/>
      <c r="I285" s="5"/>
    </row>
    <row r="286" spans="1:9" ht="14.25">
      <c r="A286" s="110"/>
      <c r="B286" s="5"/>
      <c r="C286" s="5"/>
      <c r="D286" s="5"/>
      <c r="E286" s="5"/>
      <c r="F286" s="5"/>
      <c r="G286" s="5"/>
      <c r="H286" s="5"/>
      <c r="I286" s="5"/>
    </row>
    <row r="287" spans="1:9" ht="14.25">
      <c r="A287" s="110"/>
      <c r="B287" s="5"/>
      <c r="C287" s="5"/>
      <c r="D287" s="5"/>
      <c r="E287" s="5"/>
      <c r="F287" s="5"/>
      <c r="G287" s="5"/>
      <c r="H287" s="5"/>
      <c r="I287" s="5"/>
    </row>
    <row r="288" spans="1:9" ht="14.25">
      <c r="A288" s="110"/>
      <c r="B288" s="5"/>
      <c r="C288" s="5"/>
      <c r="D288" s="5"/>
      <c r="E288" s="5"/>
      <c r="F288" s="5"/>
      <c r="G288" s="5"/>
      <c r="H288" s="5"/>
      <c r="I288" s="5"/>
    </row>
    <row r="289" spans="1:9" ht="14.25">
      <c r="A289" s="110"/>
      <c r="B289" s="5"/>
      <c r="C289" s="5"/>
      <c r="D289" s="5"/>
      <c r="E289" s="5"/>
      <c r="F289" s="5"/>
      <c r="G289" s="5"/>
      <c r="H289" s="5"/>
      <c r="I289" s="5"/>
    </row>
    <row r="290" spans="1:9" ht="14.25">
      <c r="A290" s="110"/>
      <c r="B290" s="5"/>
      <c r="C290" s="5"/>
      <c r="D290" s="5"/>
      <c r="E290" s="5"/>
      <c r="F290" s="5"/>
      <c r="G290" s="5"/>
      <c r="H290" s="5"/>
      <c r="I290" s="5"/>
    </row>
    <row r="291" spans="1:9" ht="14.25">
      <c r="A291" s="110"/>
      <c r="B291" s="5"/>
      <c r="C291" s="5"/>
      <c r="D291" s="5"/>
      <c r="E291" s="5"/>
      <c r="F291" s="5"/>
      <c r="G291" s="5"/>
      <c r="H291" s="5"/>
      <c r="I291" s="5"/>
    </row>
    <row r="292" spans="1:9" ht="14.25">
      <c r="A292" s="110"/>
      <c r="B292" s="5"/>
      <c r="C292" s="5"/>
      <c r="D292" s="5"/>
      <c r="E292" s="5"/>
      <c r="F292" s="5"/>
      <c r="G292" s="5"/>
      <c r="H292" s="5"/>
      <c r="I292" s="5"/>
    </row>
    <row r="293" spans="1:9" ht="14.25">
      <c r="A293" s="110"/>
      <c r="B293" s="5"/>
      <c r="C293" s="5"/>
      <c r="D293" s="5"/>
      <c r="E293" s="5"/>
      <c r="F293" s="5"/>
      <c r="G293" s="5"/>
      <c r="H293" s="5"/>
      <c r="I293" s="5"/>
    </row>
    <row r="294" spans="1:9" ht="14.25">
      <c r="A294" s="110"/>
      <c r="B294" s="5"/>
      <c r="C294" s="5"/>
      <c r="D294" s="5"/>
      <c r="E294" s="5"/>
      <c r="F294" s="5"/>
      <c r="G294" s="5"/>
      <c r="H294" s="5"/>
      <c r="I294" s="5"/>
    </row>
    <row r="295" spans="1:9" ht="14.25">
      <c r="A295" s="110"/>
      <c r="B295" s="5"/>
      <c r="C295" s="5"/>
      <c r="D295" s="5"/>
      <c r="E295" s="5"/>
      <c r="F295" s="5"/>
      <c r="G295" s="5"/>
      <c r="H295" s="5"/>
      <c r="I295" s="5"/>
    </row>
    <row r="296" spans="1:9" ht="14.25">
      <c r="A296" s="110"/>
      <c r="B296" s="5"/>
      <c r="C296" s="5"/>
      <c r="D296" s="5"/>
      <c r="E296" s="5"/>
      <c r="F296" s="5"/>
      <c r="G296" s="5"/>
      <c r="H296" s="5"/>
      <c r="I296" s="5"/>
    </row>
    <row r="297" spans="1:9" ht="14.25">
      <c r="A297" s="110"/>
      <c r="B297" s="5"/>
      <c r="C297" s="5"/>
      <c r="D297" s="5"/>
      <c r="E297" s="5"/>
      <c r="F297" s="5"/>
      <c r="G297" s="5"/>
      <c r="H297" s="5"/>
      <c r="I297" s="5"/>
    </row>
    <row r="298" spans="1:9" ht="14.25">
      <c r="A298" s="110"/>
      <c r="B298" s="5"/>
      <c r="C298" s="5"/>
      <c r="D298" s="5"/>
      <c r="E298" s="5"/>
      <c r="F298" s="5"/>
      <c r="G298" s="5"/>
      <c r="H298" s="5"/>
      <c r="I298" s="5"/>
    </row>
    <row r="299" spans="1:9" ht="14.25">
      <c r="A299" s="110"/>
      <c r="B299" s="5"/>
      <c r="C299" s="5"/>
      <c r="D299" s="5"/>
      <c r="E299" s="5"/>
      <c r="F299" s="5"/>
      <c r="G299" s="5"/>
      <c r="H299" s="5"/>
      <c r="I299" s="5"/>
    </row>
    <row r="300" spans="1:9" ht="14.25">
      <c r="A300" s="110"/>
      <c r="B300" s="5"/>
      <c r="C300" s="5"/>
      <c r="D300" s="5"/>
      <c r="E300" s="5"/>
      <c r="F300" s="5"/>
      <c r="G300" s="5"/>
      <c r="H300" s="5"/>
      <c r="I300" s="5"/>
    </row>
    <row r="301" spans="1:9" ht="14.25">
      <c r="A301" s="110"/>
      <c r="B301" s="5"/>
      <c r="C301" s="5"/>
      <c r="D301" s="5"/>
      <c r="E301" s="5"/>
      <c r="F301" s="5"/>
      <c r="G301" s="5"/>
      <c r="H301" s="5"/>
      <c r="I301" s="5"/>
    </row>
    <row r="302" spans="1:9" ht="14.25">
      <c r="A302" s="110"/>
      <c r="B302" s="5"/>
      <c r="C302" s="5"/>
      <c r="D302" s="5"/>
      <c r="E302" s="5"/>
      <c r="F302" s="5"/>
      <c r="G302" s="5"/>
      <c r="H302" s="5"/>
      <c r="I302" s="5"/>
    </row>
    <row r="303" spans="1:9" ht="14.25">
      <c r="A303" s="110"/>
      <c r="B303" s="5"/>
      <c r="C303" s="5"/>
      <c r="D303" s="5"/>
      <c r="E303" s="5"/>
      <c r="F303" s="5"/>
      <c r="G303" s="5"/>
      <c r="H303" s="5"/>
      <c r="I303" s="5"/>
    </row>
    <row r="304" spans="1:9" ht="14.25">
      <c r="A304" s="110"/>
      <c r="B304" s="5"/>
      <c r="C304" s="5"/>
      <c r="D304" s="5"/>
      <c r="E304" s="5"/>
      <c r="F304" s="5"/>
      <c r="G304" s="5"/>
      <c r="H304" s="5"/>
      <c r="I304" s="5"/>
    </row>
    <row r="305" spans="1:9" ht="14.25">
      <c r="A305" s="110"/>
      <c r="B305" s="5"/>
      <c r="C305" s="5"/>
      <c r="D305" s="5"/>
      <c r="E305" s="5"/>
      <c r="F305" s="5"/>
      <c r="G305" s="5"/>
      <c r="H305" s="5"/>
      <c r="I305" s="5"/>
    </row>
    <row r="306" spans="1:9" ht="14.25">
      <c r="A306" s="110"/>
      <c r="B306" s="5"/>
      <c r="C306" s="5"/>
      <c r="D306" s="5"/>
      <c r="E306" s="5"/>
      <c r="F306" s="5"/>
      <c r="G306" s="5"/>
      <c r="H306" s="5"/>
      <c r="I306" s="5"/>
    </row>
    <row r="307" spans="1:9" ht="14.25">
      <c r="A307" s="110"/>
      <c r="B307" s="5"/>
      <c r="C307" s="5"/>
      <c r="D307" s="5"/>
      <c r="E307" s="5"/>
      <c r="F307" s="5"/>
      <c r="G307" s="5"/>
      <c r="H307" s="5"/>
      <c r="I307" s="5"/>
    </row>
    <row r="308" spans="1:9" ht="14.25">
      <c r="A308" s="110"/>
      <c r="B308" s="5"/>
      <c r="C308" s="5"/>
      <c r="D308" s="5"/>
      <c r="E308" s="5"/>
      <c r="F308" s="5"/>
      <c r="G308" s="5"/>
      <c r="H308" s="5"/>
      <c r="I308" s="5"/>
    </row>
    <row r="309" spans="1:9" ht="14.25">
      <c r="A309" s="110"/>
      <c r="B309" s="5"/>
      <c r="C309" s="5"/>
      <c r="D309" s="5"/>
      <c r="E309" s="5"/>
      <c r="F309" s="5"/>
      <c r="G309" s="5"/>
      <c r="H309" s="5"/>
      <c r="I309" s="5"/>
    </row>
    <row r="310" spans="1:9" ht="14.25">
      <c r="A310" s="110"/>
      <c r="B310" s="5"/>
      <c r="C310" s="5"/>
      <c r="D310" s="5"/>
      <c r="E310" s="5"/>
      <c r="F310" s="5"/>
      <c r="G310" s="5"/>
      <c r="H310" s="5"/>
      <c r="I310" s="5"/>
    </row>
    <row r="311" spans="1:9" ht="14.25">
      <c r="A311" s="110"/>
      <c r="B311" s="5"/>
      <c r="C311" s="5"/>
      <c r="D311" s="5"/>
      <c r="E311" s="5"/>
      <c r="F311" s="5"/>
      <c r="G311" s="5"/>
      <c r="H311" s="5"/>
      <c r="I311" s="5"/>
    </row>
    <row r="312" spans="1:9" ht="14.25">
      <c r="A312" s="110"/>
      <c r="B312" s="5"/>
      <c r="C312" s="5"/>
      <c r="D312" s="5"/>
      <c r="E312" s="5"/>
      <c r="F312" s="5"/>
      <c r="G312" s="5"/>
      <c r="H312" s="5"/>
      <c r="I312" s="5"/>
    </row>
    <row r="313" spans="1:9" ht="14.25">
      <c r="A313" s="110"/>
      <c r="B313" s="5"/>
      <c r="C313" s="5"/>
      <c r="D313" s="5"/>
      <c r="E313" s="5"/>
      <c r="F313" s="5"/>
      <c r="G313" s="5"/>
      <c r="H313" s="5"/>
      <c r="I313" s="5"/>
    </row>
    <row r="314" spans="1:9" ht="14.25">
      <c r="A314" s="110"/>
      <c r="B314" s="5"/>
      <c r="C314" s="5"/>
      <c r="D314" s="5"/>
      <c r="E314" s="5"/>
      <c r="F314" s="5"/>
      <c r="G314" s="5"/>
      <c r="H314" s="5"/>
      <c r="I314" s="5"/>
    </row>
    <row r="315" spans="1:9" ht="14.25">
      <c r="A315" s="110"/>
      <c r="B315" s="5"/>
      <c r="C315" s="5"/>
      <c r="D315" s="5"/>
      <c r="E315" s="5"/>
      <c r="F315" s="5"/>
      <c r="G315" s="5"/>
      <c r="H315" s="5"/>
      <c r="I315" s="5"/>
    </row>
    <row r="316" spans="1:9" ht="14.25">
      <c r="A316" s="110"/>
      <c r="B316" s="5"/>
      <c r="C316" s="5"/>
      <c r="D316" s="5"/>
      <c r="E316" s="5"/>
      <c r="F316" s="5"/>
      <c r="G316" s="5"/>
      <c r="H316" s="5"/>
      <c r="I316" s="5"/>
    </row>
    <row r="317" spans="1:9" ht="14.25">
      <c r="A317" s="110"/>
      <c r="B317" s="5"/>
      <c r="C317" s="5"/>
      <c r="D317" s="5"/>
      <c r="E317" s="5"/>
      <c r="F317" s="5"/>
      <c r="G317" s="5"/>
      <c r="H317" s="5"/>
      <c r="I317" s="5"/>
    </row>
    <row r="318" spans="1:9" ht="14.25">
      <c r="A318" s="110"/>
      <c r="B318" s="5"/>
      <c r="C318" s="5"/>
      <c r="D318" s="5"/>
      <c r="E318" s="5"/>
      <c r="F318" s="5"/>
      <c r="G318" s="5"/>
      <c r="H318" s="5"/>
      <c r="I318" s="5"/>
    </row>
    <row r="319" spans="1:9" ht="14.25">
      <c r="A319" s="110"/>
      <c r="B319" s="5"/>
      <c r="C319" s="5"/>
      <c r="D319" s="5"/>
      <c r="E319" s="5"/>
      <c r="F319" s="5"/>
      <c r="G319" s="5"/>
      <c r="H319" s="5"/>
      <c r="I319" s="5"/>
    </row>
    <row r="320" spans="1:9" ht="14.25">
      <c r="A320" s="110"/>
      <c r="B320" s="5"/>
      <c r="C320" s="5"/>
      <c r="D320" s="5"/>
      <c r="E320" s="5"/>
      <c r="F320" s="5"/>
      <c r="G320" s="5"/>
      <c r="H320" s="5"/>
      <c r="I320" s="5"/>
    </row>
    <row r="321" spans="1:9" ht="14.25">
      <c r="A321" s="110"/>
      <c r="B321" s="5"/>
      <c r="C321" s="5"/>
      <c r="D321" s="5"/>
      <c r="E321" s="5"/>
      <c r="F321" s="5"/>
      <c r="G321" s="5"/>
      <c r="H321" s="5"/>
      <c r="I321" s="5"/>
    </row>
    <row r="322" spans="1:9" ht="14.25">
      <c r="A322" s="110"/>
      <c r="B322" s="5"/>
      <c r="C322" s="5"/>
      <c r="D322" s="5"/>
      <c r="E322" s="5"/>
      <c r="F322" s="5"/>
      <c r="G322" s="5"/>
      <c r="H322" s="5"/>
      <c r="I322" s="5"/>
    </row>
    <row r="323" spans="1:9" ht="14.25">
      <c r="A323" s="110"/>
      <c r="B323" s="5"/>
      <c r="C323" s="5"/>
      <c r="D323" s="5"/>
      <c r="E323" s="5"/>
      <c r="F323" s="5"/>
      <c r="G323" s="5"/>
      <c r="H323" s="5"/>
      <c r="I323" s="5"/>
    </row>
    <row r="324" spans="1:9" ht="14.25">
      <c r="A324" s="110"/>
      <c r="B324" s="5"/>
      <c r="C324" s="5"/>
      <c r="D324" s="5"/>
      <c r="E324" s="5"/>
      <c r="F324" s="5"/>
      <c r="G324" s="5"/>
      <c r="H324" s="5"/>
      <c r="I324" s="5"/>
    </row>
    <row r="325" spans="1:9" ht="14.25">
      <c r="A325" s="110"/>
      <c r="B325" s="5"/>
      <c r="C325" s="5"/>
      <c r="D325" s="5"/>
      <c r="E325" s="5"/>
      <c r="F325" s="5"/>
      <c r="G325" s="5"/>
      <c r="H325" s="5"/>
      <c r="I325" s="5"/>
    </row>
    <row r="326" spans="1:9" ht="14.25">
      <c r="A326" s="110"/>
      <c r="B326" s="5"/>
      <c r="C326" s="5"/>
      <c r="D326" s="5"/>
      <c r="E326" s="5"/>
      <c r="F326" s="5"/>
      <c r="G326" s="5"/>
      <c r="H326" s="5"/>
      <c r="I326" s="5"/>
    </row>
    <row r="327" spans="1:9" ht="14.25">
      <c r="A327" s="110"/>
      <c r="B327" s="5"/>
      <c r="C327" s="5"/>
      <c r="D327" s="5"/>
      <c r="E327" s="5"/>
      <c r="F327" s="5"/>
      <c r="G327" s="5"/>
      <c r="H327" s="5"/>
      <c r="I327" s="5"/>
    </row>
    <row r="328" spans="1:9" ht="14.25">
      <c r="A328" s="110"/>
      <c r="B328" s="5"/>
      <c r="C328" s="5"/>
      <c r="D328" s="5"/>
      <c r="E328" s="5"/>
      <c r="F328" s="5"/>
      <c r="G328" s="5"/>
      <c r="H328" s="5"/>
      <c r="I328" s="5"/>
    </row>
    <row r="329" spans="1:9" ht="14.25">
      <c r="A329" s="110"/>
      <c r="B329" s="5"/>
      <c r="C329" s="5"/>
      <c r="D329" s="5"/>
      <c r="E329" s="5"/>
      <c r="F329" s="5"/>
      <c r="G329" s="5"/>
      <c r="H329" s="5"/>
      <c r="I329" s="5"/>
    </row>
    <row r="330" spans="1:9" ht="14.25">
      <c r="A330" s="110"/>
      <c r="B330" s="5"/>
      <c r="C330" s="5"/>
      <c r="D330" s="5"/>
      <c r="E330" s="5"/>
      <c r="F330" s="5"/>
      <c r="G330" s="5"/>
      <c r="H330" s="5"/>
      <c r="I330" s="5"/>
    </row>
    <row r="331" spans="1:9" ht="14.25">
      <c r="A331" s="110"/>
      <c r="B331" s="5"/>
      <c r="C331" s="5"/>
      <c r="D331" s="5"/>
      <c r="E331" s="5"/>
      <c r="F331" s="5"/>
      <c r="G331" s="5"/>
      <c r="H331" s="5"/>
      <c r="I331" s="5"/>
    </row>
    <row r="332" spans="1:9" ht="14.25">
      <c r="A332" s="110"/>
      <c r="B332" s="5"/>
      <c r="C332" s="5"/>
      <c r="D332" s="5"/>
      <c r="E332" s="5"/>
      <c r="F332" s="5"/>
      <c r="G332" s="5"/>
      <c r="H332" s="5"/>
      <c r="I332" s="5"/>
    </row>
    <row r="333" spans="1:9" ht="14.25">
      <c r="A333" s="110"/>
      <c r="B333" s="5"/>
      <c r="C333" s="5"/>
      <c r="D333" s="5"/>
      <c r="E333" s="5"/>
      <c r="F333" s="5"/>
      <c r="G333" s="5"/>
      <c r="H333" s="5"/>
      <c r="I333" s="5"/>
    </row>
    <row r="334" spans="1:9" ht="14.25">
      <c r="A334" s="110"/>
      <c r="B334" s="5"/>
      <c r="C334" s="5"/>
      <c r="D334" s="5"/>
      <c r="E334" s="5"/>
      <c r="F334" s="5"/>
      <c r="G334" s="5"/>
      <c r="H334" s="5"/>
      <c r="I334" s="5"/>
    </row>
    <row r="335" spans="1:9" ht="14.25">
      <c r="A335" s="110"/>
      <c r="B335" s="5"/>
      <c r="C335" s="5"/>
      <c r="D335" s="5"/>
      <c r="E335" s="5"/>
      <c r="F335" s="5"/>
      <c r="G335" s="5"/>
      <c r="H335" s="5"/>
      <c r="I335" s="5"/>
    </row>
    <row r="336" spans="1:9" ht="14.25">
      <c r="A336" s="110"/>
      <c r="B336" s="5"/>
      <c r="C336" s="5"/>
      <c r="D336" s="5"/>
      <c r="E336" s="5"/>
      <c r="F336" s="5"/>
      <c r="G336" s="5"/>
      <c r="H336" s="5"/>
      <c r="I336" s="5"/>
    </row>
    <row r="337" spans="1:9" ht="14.25">
      <c r="A337" s="110"/>
      <c r="B337" s="5"/>
      <c r="C337" s="5"/>
      <c r="D337" s="5"/>
      <c r="E337" s="5"/>
      <c r="F337" s="5"/>
      <c r="G337" s="5"/>
      <c r="H337" s="5"/>
      <c r="I337" s="5"/>
    </row>
    <row r="338" spans="1:9" ht="14.25">
      <c r="A338" s="110"/>
      <c r="B338" s="5"/>
      <c r="C338" s="5"/>
      <c r="D338" s="5"/>
      <c r="E338" s="5"/>
      <c r="F338" s="5"/>
      <c r="G338" s="5"/>
      <c r="H338" s="5"/>
      <c r="I338" s="5"/>
    </row>
    <row r="339" spans="1:9" ht="14.25">
      <c r="A339" s="110"/>
      <c r="B339" s="5"/>
      <c r="C339" s="5"/>
      <c r="D339" s="5"/>
      <c r="E339" s="5"/>
      <c r="F339" s="5"/>
      <c r="G339" s="5"/>
      <c r="H339" s="5"/>
      <c r="I339" s="5"/>
    </row>
    <row r="340" spans="1:9" ht="14.25">
      <c r="A340" s="110"/>
      <c r="B340" s="5"/>
      <c r="C340" s="5"/>
      <c r="D340" s="5"/>
      <c r="E340" s="5"/>
      <c r="F340" s="5"/>
      <c r="G340" s="5"/>
      <c r="H340" s="5"/>
      <c r="I340" s="5"/>
    </row>
    <row r="341" spans="1:9" ht="14.25">
      <c r="A341" s="110"/>
      <c r="B341" s="5"/>
      <c r="C341" s="5"/>
      <c r="D341" s="5"/>
      <c r="E341" s="5"/>
      <c r="F341" s="5"/>
      <c r="G341" s="5"/>
      <c r="H341" s="5"/>
      <c r="I341" s="5"/>
    </row>
    <row r="342" spans="1:9" ht="14.25">
      <c r="A342" s="110"/>
      <c r="B342" s="5"/>
      <c r="C342" s="5"/>
      <c r="D342" s="5"/>
      <c r="E342" s="5"/>
      <c r="F342" s="5"/>
      <c r="G342" s="5"/>
      <c r="H342" s="5"/>
      <c r="I342" s="5"/>
    </row>
    <row r="343" spans="1:9" ht="14.25">
      <c r="A343" s="110"/>
      <c r="B343" s="5"/>
      <c r="C343" s="5"/>
      <c r="D343" s="5"/>
      <c r="E343" s="5"/>
      <c r="F343" s="5"/>
      <c r="G343" s="5"/>
      <c r="H343" s="5"/>
      <c r="I343" s="5"/>
    </row>
    <row r="344" spans="1:9" ht="14.25">
      <c r="A344" s="110"/>
      <c r="B344" s="5"/>
      <c r="C344" s="5"/>
      <c r="D344" s="5"/>
      <c r="E344" s="5"/>
      <c r="F344" s="5"/>
      <c r="G344" s="5"/>
      <c r="H344" s="5"/>
      <c r="I344" s="5"/>
    </row>
    <row r="345" spans="1:9" ht="14.25">
      <c r="A345" s="110"/>
      <c r="B345" s="5"/>
      <c r="C345" s="5"/>
      <c r="D345" s="5"/>
      <c r="E345" s="5"/>
      <c r="F345" s="5"/>
      <c r="G345" s="5"/>
      <c r="H345" s="5"/>
      <c r="I345" s="5"/>
    </row>
    <row r="346" spans="1:9" ht="14.25">
      <c r="A346" s="110"/>
      <c r="B346" s="5"/>
      <c r="C346" s="5"/>
      <c r="D346" s="5"/>
      <c r="E346" s="5"/>
      <c r="F346" s="5"/>
      <c r="G346" s="5"/>
      <c r="H346" s="5"/>
      <c r="I346" s="5"/>
    </row>
    <row r="347" spans="1:9" ht="14.25">
      <c r="A347" s="110"/>
      <c r="B347" s="5"/>
      <c r="C347" s="5"/>
      <c r="D347" s="5"/>
      <c r="E347" s="5"/>
      <c r="F347" s="5"/>
      <c r="G347" s="5"/>
      <c r="H347" s="5"/>
      <c r="I347" s="5"/>
    </row>
    <row r="348" spans="1:9" ht="14.25">
      <c r="A348" s="110"/>
      <c r="B348" s="5"/>
      <c r="C348" s="5"/>
      <c r="D348" s="5"/>
      <c r="E348" s="5"/>
      <c r="F348" s="5"/>
      <c r="G348" s="5"/>
      <c r="H348" s="5"/>
      <c r="I348" s="5"/>
    </row>
    <row r="349" spans="1:9" ht="14.25">
      <c r="A349" s="110"/>
      <c r="B349" s="5"/>
      <c r="C349" s="5"/>
      <c r="D349" s="5"/>
      <c r="E349" s="5"/>
      <c r="F349" s="5"/>
      <c r="G349" s="5"/>
      <c r="H349" s="5"/>
      <c r="I349" s="5"/>
    </row>
    <row r="350" spans="1:9" ht="14.25">
      <c r="A350" s="110"/>
      <c r="B350" s="5"/>
      <c r="C350" s="5"/>
      <c r="D350" s="5"/>
      <c r="E350" s="5"/>
      <c r="F350" s="5"/>
      <c r="G350" s="5"/>
      <c r="H350" s="5"/>
      <c r="I350" s="5"/>
    </row>
    <row r="351" spans="1:9" ht="14.25">
      <c r="A351" s="110"/>
      <c r="B351" s="5"/>
      <c r="C351" s="5"/>
      <c r="D351" s="5"/>
      <c r="E351" s="5"/>
      <c r="F351" s="5"/>
      <c r="G351" s="5"/>
      <c r="H351" s="5"/>
      <c r="I351" s="5"/>
    </row>
    <row r="352" spans="1:9" ht="14.25">
      <c r="A352" s="110"/>
      <c r="B352" s="5"/>
      <c r="C352" s="5"/>
      <c r="D352" s="5"/>
      <c r="E352" s="5"/>
      <c r="F352" s="5"/>
      <c r="G352" s="5"/>
      <c r="H352" s="5"/>
      <c r="I352" s="5"/>
    </row>
    <row r="353" spans="1:9" ht="14.25">
      <c r="A353" s="110"/>
      <c r="B353" s="5"/>
      <c r="C353" s="5"/>
      <c r="D353" s="5"/>
      <c r="E353" s="5"/>
      <c r="F353" s="5"/>
      <c r="G353" s="5"/>
      <c r="H353" s="5"/>
      <c r="I353" s="5"/>
    </row>
    <row r="354" spans="1:9" ht="14.25">
      <c r="A354" s="110"/>
      <c r="B354" s="5"/>
      <c r="C354" s="5"/>
      <c r="D354" s="5"/>
      <c r="E354" s="5"/>
      <c r="F354" s="5"/>
      <c r="G354" s="5"/>
      <c r="H354" s="5"/>
      <c r="I354" s="5"/>
    </row>
    <row r="355" spans="1:9" ht="14.25">
      <c r="A355" s="110"/>
      <c r="B355" s="5"/>
      <c r="C355" s="5"/>
      <c r="D355" s="5"/>
      <c r="E355" s="5"/>
      <c r="F355" s="5"/>
      <c r="G355" s="5"/>
      <c r="H355" s="5"/>
      <c r="I355" s="5"/>
    </row>
    <row r="356" spans="1:9" ht="14.25">
      <c r="A356" s="110"/>
      <c r="B356" s="5"/>
      <c r="C356" s="5"/>
      <c r="D356" s="5"/>
      <c r="E356" s="5"/>
      <c r="F356" s="5"/>
      <c r="G356" s="5"/>
      <c r="H356" s="5"/>
      <c r="I356" s="5"/>
    </row>
    <row r="357" spans="1:9" ht="14.25">
      <c r="A357" s="110"/>
      <c r="B357" s="5"/>
      <c r="C357" s="5"/>
      <c r="D357" s="5"/>
      <c r="E357" s="5"/>
      <c r="F357" s="5"/>
      <c r="G357" s="5"/>
      <c r="H357" s="5"/>
      <c r="I357" s="5"/>
    </row>
    <row r="358" spans="1:9" ht="14.25">
      <c r="A358" s="110"/>
      <c r="B358" s="5"/>
      <c r="C358" s="5"/>
      <c r="D358" s="5"/>
      <c r="E358" s="5"/>
      <c r="F358" s="5"/>
      <c r="G358" s="5"/>
      <c r="H358" s="5"/>
      <c r="I358" s="5"/>
    </row>
    <row r="359" spans="1:9" ht="14.25">
      <c r="A359" s="110"/>
      <c r="B359" s="5"/>
      <c r="C359" s="5"/>
      <c r="D359" s="5"/>
      <c r="E359" s="5"/>
      <c r="F359" s="5"/>
      <c r="G359" s="5"/>
      <c r="H359" s="5"/>
      <c r="I359" s="5"/>
    </row>
    <row r="360" spans="1:9" ht="14.25">
      <c r="A360" s="110"/>
      <c r="B360" s="5"/>
      <c r="C360" s="5"/>
      <c r="D360" s="5"/>
      <c r="E360" s="5"/>
      <c r="F360" s="5"/>
      <c r="G360" s="5"/>
      <c r="H360" s="5"/>
      <c r="I360" s="5"/>
    </row>
    <row r="361" spans="1:9" ht="14.25">
      <c r="A361" s="110"/>
      <c r="B361" s="5"/>
      <c r="C361" s="5"/>
      <c r="D361" s="5"/>
      <c r="E361" s="5"/>
      <c r="F361" s="5"/>
      <c r="G361" s="5"/>
      <c r="H361" s="5"/>
      <c r="I361" s="5"/>
    </row>
    <row r="362" spans="1:9" ht="14.25">
      <c r="A362" s="110"/>
      <c r="B362" s="5"/>
      <c r="C362" s="5"/>
      <c r="D362" s="5"/>
      <c r="E362" s="5"/>
      <c r="F362" s="5"/>
      <c r="G362" s="5"/>
      <c r="H362" s="5"/>
      <c r="I362" s="5"/>
    </row>
    <row r="363" spans="1:9" ht="14.25">
      <c r="A363" s="110"/>
      <c r="B363" s="5"/>
      <c r="C363" s="5"/>
      <c r="D363" s="5"/>
      <c r="E363" s="5"/>
      <c r="F363" s="5"/>
      <c r="G363" s="5"/>
      <c r="H363" s="5"/>
      <c r="I363" s="5"/>
    </row>
    <row r="364" spans="1:9" ht="14.25">
      <c r="A364" s="110"/>
      <c r="B364" s="5"/>
      <c r="C364" s="5"/>
      <c r="D364" s="5"/>
      <c r="E364" s="5"/>
      <c r="F364" s="5"/>
      <c r="G364" s="5"/>
      <c r="H364" s="5"/>
      <c r="I364" s="5"/>
    </row>
    <row r="365" spans="1:9" ht="14.25">
      <c r="A365" s="110"/>
      <c r="B365" s="5"/>
      <c r="C365" s="5"/>
      <c r="D365" s="5"/>
      <c r="E365" s="5"/>
      <c r="F365" s="5"/>
      <c r="G365" s="5"/>
      <c r="H365" s="5"/>
      <c r="I365" s="5"/>
    </row>
    <row r="366" spans="1:9" ht="14.25">
      <c r="A366" s="110"/>
      <c r="B366" s="5"/>
      <c r="C366" s="5"/>
      <c r="D366" s="5"/>
      <c r="E366" s="5"/>
      <c r="F366" s="5"/>
      <c r="G366" s="5"/>
      <c r="H366" s="5"/>
      <c r="I366" s="5"/>
    </row>
    <row r="367" spans="1:9" ht="14.25">
      <c r="A367" s="110"/>
      <c r="B367" s="5"/>
      <c r="C367" s="5"/>
      <c r="D367" s="5"/>
      <c r="E367" s="5"/>
      <c r="F367" s="5"/>
      <c r="G367" s="5"/>
      <c r="H367" s="5"/>
      <c r="I367" s="5"/>
    </row>
    <row r="368" spans="1:9" ht="14.25">
      <c r="A368" s="110"/>
      <c r="B368" s="5"/>
      <c r="C368" s="5"/>
      <c r="D368" s="5"/>
      <c r="E368" s="5"/>
      <c r="F368" s="5"/>
      <c r="G368" s="5"/>
      <c r="H368" s="5"/>
      <c r="I368" s="5"/>
    </row>
    <row r="369" spans="1:9" ht="14.25">
      <c r="A369" s="110"/>
      <c r="B369" s="5"/>
      <c r="C369" s="5"/>
      <c r="D369" s="5"/>
      <c r="E369" s="5"/>
      <c r="F369" s="5"/>
      <c r="G369" s="5"/>
      <c r="H369" s="5"/>
      <c r="I369" s="5"/>
    </row>
    <row r="370" spans="1:9" ht="14.25">
      <c r="A370" s="110"/>
      <c r="B370" s="5"/>
      <c r="C370" s="5"/>
      <c r="D370" s="5"/>
      <c r="E370" s="5"/>
      <c r="F370" s="5"/>
      <c r="G370" s="5"/>
      <c r="H370" s="5"/>
      <c r="I370" s="5"/>
    </row>
    <row r="371" spans="1:9" ht="14.25">
      <c r="A371" s="110"/>
      <c r="B371" s="5"/>
      <c r="C371" s="5"/>
      <c r="D371" s="5"/>
      <c r="E371" s="5"/>
      <c r="F371" s="5"/>
      <c r="G371" s="5"/>
      <c r="H371" s="5"/>
      <c r="I371" s="5"/>
    </row>
    <row r="372" spans="1:9" ht="14.25">
      <c r="A372" s="110"/>
      <c r="B372" s="5"/>
      <c r="C372" s="5"/>
      <c r="D372" s="5"/>
      <c r="E372" s="5"/>
      <c r="F372" s="5"/>
      <c r="G372" s="5"/>
      <c r="H372" s="5"/>
      <c r="I372" s="5"/>
    </row>
    <row r="373" spans="1:9" ht="14.25">
      <c r="A373" s="110"/>
      <c r="B373" s="5"/>
      <c r="C373" s="5"/>
      <c r="D373" s="5"/>
      <c r="E373" s="5"/>
      <c r="F373" s="5"/>
      <c r="G373" s="5"/>
      <c r="H373" s="5"/>
      <c r="I373" s="5"/>
    </row>
    <row r="374" spans="1:9" ht="14.25">
      <c r="A374" s="110"/>
      <c r="B374" s="5"/>
      <c r="C374" s="5"/>
      <c r="D374" s="5"/>
      <c r="E374" s="5"/>
      <c r="F374" s="5"/>
      <c r="G374" s="5"/>
      <c r="H374" s="5"/>
      <c r="I374" s="5"/>
    </row>
    <row r="375" spans="1:9" ht="14.25">
      <c r="A375" s="110"/>
      <c r="B375" s="5"/>
      <c r="C375" s="5"/>
      <c r="D375" s="5"/>
      <c r="E375" s="5"/>
      <c r="F375" s="5"/>
      <c r="G375" s="5"/>
      <c r="H375" s="5"/>
      <c r="I375" s="5"/>
    </row>
    <row r="376" spans="1:9" ht="14.25">
      <c r="A376" s="110"/>
      <c r="B376" s="5"/>
      <c r="C376" s="5"/>
      <c r="D376" s="5"/>
      <c r="E376" s="5"/>
      <c r="F376" s="5"/>
      <c r="G376" s="5"/>
      <c r="H376" s="5"/>
      <c r="I376" s="5"/>
    </row>
    <row r="377" spans="1:9" ht="14.25">
      <c r="A377" s="110"/>
      <c r="B377" s="5"/>
      <c r="C377" s="5"/>
      <c r="D377" s="5"/>
      <c r="E377" s="5"/>
      <c r="F377" s="5"/>
      <c r="G377" s="5"/>
      <c r="H377" s="5"/>
      <c r="I377" s="5"/>
    </row>
    <row r="378" spans="1:9" ht="14.25">
      <c r="A378" s="110"/>
      <c r="B378" s="5"/>
      <c r="C378" s="5"/>
      <c r="D378" s="5"/>
      <c r="E378" s="5"/>
      <c r="F378" s="5"/>
      <c r="G378" s="5"/>
      <c r="H378" s="5"/>
      <c r="I378" s="5"/>
    </row>
    <row r="379" spans="1:9" ht="14.25">
      <c r="A379" s="110"/>
      <c r="B379" s="5"/>
      <c r="C379" s="5"/>
      <c r="D379" s="5"/>
      <c r="E379" s="5"/>
      <c r="F379" s="5"/>
      <c r="G379" s="5"/>
      <c r="H379" s="5"/>
      <c r="I379" s="5"/>
    </row>
    <row r="380" spans="1:9" ht="14.25">
      <c r="A380" s="110"/>
      <c r="B380" s="5"/>
      <c r="C380" s="5"/>
      <c r="D380" s="5"/>
      <c r="E380" s="5"/>
      <c r="F380" s="5"/>
      <c r="G380" s="5"/>
      <c r="H380" s="5"/>
      <c r="I380" s="5"/>
    </row>
    <row r="381" spans="1:9" ht="14.25">
      <c r="A381" s="110"/>
      <c r="B381" s="5"/>
      <c r="C381" s="5"/>
      <c r="D381" s="5"/>
      <c r="E381" s="5"/>
      <c r="F381" s="5"/>
      <c r="G381" s="5"/>
      <c r="H381" s="5"/>
      <c r="I381" s="5"/>
    </row>
    <row r="382" spans="1:9" ht="14.25">
      <c r="A382" s="110"/>
      <c r="B382" s="5"/>
      <c r="C382" s="5"/>
      <c r="D382" s="5"/>
      <c r="E382" s="5"/>
      <c r="F382" s="5"/>
      <c r="G382" s="5"/>
      <c r="H382" s="5"/>
      <c r="I382" s="5"/>
    </row>
    <row r="383" spans="1:9" ht="14.25">
      <c r="A383" s="110"/>
      <c r="B383" s="5"/>
      <c r="C383" s="5"/>
      <c r="D383" s="5"/>
      <c r="E383" s="5"/>
      <c r="F383" s="5"/>
      <c r="G383" s="5"/>
      <c r="H383" s="5"/>
      <c r="I383" s="5"/>
    </row>
    <row r="384" spans="1:9" ht="14.25">
      <c r="A384" s="110"/>
      <c r="B384" s="5"/>
      <c r="C384" s="5"/>
      <c r="D384" s="5"/>
      <c r="E384" s="5"/>
      <c r="F384" s="5"/>
      <c r="G384" s="5"/>
      <c r="H384" s="5"/>
      <c r="I384" s="5"/>
    </row>
    <row r="385" spans="1:9" ht="14.25">
      <c r="A385" s="110"/>
      <c r="B385" s="5"/>
      <c r="C385" s="5"/>
      <c r="D385" s="5"/>
      <c r="E385" s="5"/>
      <c r="F385" s="5"/>
      <c r="G385" s="5"/>
      <c r="H385" s="5"/>
      <c r="I385" s="5"/>
    </row>
    <row r="386" spans="1:9" ht="14.25">
      <c r="A386" s="110"/>
      <c r="B386" s="5"/>
      <c r="C386" s="5"/>
      <c r="D386" s="5"/>
      <c r="E386" s="5"/>
      <c r="F386" s="5"/>
      <c r="G386" s="5"/>
      <c r="H386" s="5"/>
      <c r="I386" s="5"/>
    </row>
    <row r="387" spans="1:9" ht="14.25">
      <c r="A387" s="110"/>
      <c r="B387" s="5"/>
      <c r="C387" s="5"/>
      <c r="D387" s="5"/>
      <c r="E387" s="5"/>
      <c r="F387" s="5"/>
      <c r="G387" s="5"/>
      <c r="H387" s="5"/>
      <c r="I387" s="5"/>
    </row>
    <row r="388" spans="1:9" ht="14.25">
      <c r="A388" s="110"/>
      <c r="B388" s="5"/>
      <c r="C388" s="5"/>
      <c r="D388" s="5"/>
      <c r="E388" s="5"/>
      <c r="F388" s="5"/>
      <c r="G388" s="5"/>
      <c r="H388" s="5"/>
      <c r="I388" s="5"/>
    </row>
    <row r="389" spans="1:9" ht="14.25">
      <c r="A389" s="110"/>
      <c r="B389" s="5"/>
      <c r="C389" s="5"/>
      <c r="D389" s="5"/>
      <c r="E389" s="5"/>
      <c r="F389" s="5"/>
      <c r="G389" s="5"/>
      <c r="H389" s="5"/>
      <c r="I389" s="5"/>
    </row>
    <row r="390" spans="1:9" ht="14.25">
      <c r="A390" s="110"/>
      <c r="B390" s="5"/>
      <c r="C390" s="5"/>
      <c r="D390" s="5"/>
      <c r="E390" s="5"/>
      <c r="F390" s="5"/>
      <c r="G390" s="5"/>
      <c r="H390" s="5"/>
      <c r="I390" s="5"/>
    </row>
    <row r="391" spans="1:9" ht="14.25">
      <c r="A391" s="110"/>
      <c r="B391" s="5"/>
      <c r="C391" s="5"/>
      <c r="D391" s="5"/>
      <c r="E391" s="5"/>
      <c r="F391" s="5"/>
      <c r="G391" s="5"/>
      <c r="H391" s="5"/>
      <c r="I391" s="5"/>
    </row>
    <row r="392" spans="1:9" ht="14.25">
      <c r="A392" s="110"/>
      <c r="B392" s="5"/>
      <c r="C392" s="5"/>
      <c r="D392" s="5"/>
      <c r="E392" s="5"/>
      <c r="F392" s="5"/>
      <c r="G392" s="5"/>
      <c r="H392" s="5"/>
      <c r="I392" s="5"/>
    </row>
    <row r="393" spans="1:9" ht="14.25">
      <c r="A393" s="110"/>
      <c r="B393" s="5"/>
      <c r="C393" s="5"/>
      <c r="D393" s="5"/>
      <c r="E393" s="5"/>
      <c r="F393" s="5"/>
      <c r="G393" s="5"/>
      <c r="H393" s="5"/>
      <c r="I393" s="5"/>
    </row>
    <row r="394" spans="1:9" ht="14.25">
      <c r="A394" s="110"/>
      <c r="B394" s="5"/>
      <c r="C394" s="5"/>
      <c r="D394" s="5"/>
      <c r="E394" s="5"/>
      <c r="F394" s="5"/>
      <c r="G394" s="5"/>
      <c r="H394" s="5"/>
      <c r="I394" s="5"/>
    </row>
    <row r="395" spans="1:9" ht="14.25">
      <c r="A395" s="110"/>
      <c r="B395" s="5"/>
      <c r="C395" s="5"/>
      <c r="D395" s="5"/>
      <c r="E395" s="5"/>
      <c r="F395" s="5"/>
      <c r="G395" s="5"/>
      <c r="H395" s="5"/>
      <c r="I395" s="5"/>
    </row>
    <row r="396" spans="1:9" ht="14.25">
      <c r="A396" s="110"/>
      <c r="B396" s="5"/>
      <c r="C396" s="5"/>
      <c r="D396" s="5"/>
      <c r="E396" s="5"/>
      <c r="F396" s="5"/>
      <c r="G396" s="5"/>
      <c r="H396" s="5"/>
      <c r="I396" s="5"/>
    </row>
    <row r="397" spans="1:9" ht="14.25">
      <c r="A397" s="110"/>
      <c r="B397" s="5"/>
      <c r="C397" s="5"/>
      <c r="D397" s="5"/>
      <c r="E397" s="5"/>
      <c r="F397" s="5"/>
      <c r="G397" s="5"/>
      <c r="H397" s="5"/>
      <c r="I397" s="5"/>
    </row>
    <row r="398" spans="1:9" ht="14.25">
      <c r="A398" s="110"/>
      <c r="B398" s="5"/>
      <c r="C398" s="5"/>
      <c r="D398" s="5"/>
      <c r="E398" s="5"/>
      <c r="F398" s="5"/>
      <c r="G398" s="5"/>
      <c r="H398" s="5"/>
      <c r="I398" s="5"/>
    </row>
    <row r="399" spans="1:9" ht="14.25">
      <c r="A399" s="110"/>
      <c r="B399" s="5"/>
      <c r="C399" s="5"/>
      <c r="D399" s="5"/>
      <c r="E399" s="5"/>
      <c r="F399" s="5"/>
      <c r="G399" s="5"/>
      <c r="H399" s="5"/>
      <c r="I399" s="5"/>
    </row>
    <row r="400" spans="1:9" ht="14.25">
      <c r="A400" s="110"/>
      <c r="B400" s="5"/>
      <c r="C400" s="5"/>
      <c r="D400" s="5"/>
      <c r="E400" s="5"/>
      <c r="F400" s="5"/>
      <c r="G400" s="5"/>
      <c r="H400" s="5"/>
      <c r="I400" s="5"/>
    </row>
    <row r="401" spans="1:9" ht="14.25">
      <c r="A401" s="110"/>
      <c r="B401" s="5"/>
      <c r="C401" s="5"/>
      <c r="D401" s="5"/>
      <c r="E401" s="5"/>
      <c r="F401" s="5"/>
      <c r="G401" s="5"/>
      <c r="H401" s="5"/>
      <c r="I401" s="5"/>
    </row>
    <row r="402" spans="1:9" ht="14.25">
      <c r="A402" s="110"/>
      <c r="B402" s="5"/>
      <c r="C402" s="5"/>
      <c r="D402" s="5"/>
      <c r="E402" s="5"/>
      <c r="F402" s="5"/>
      <c r="G402" s="5"/>
      <c r="H402" s="5"/>
      <c r="I402" s="5"/>
    </row>
    <row r="403" spans="1:9" ht="14.25">
      <c r="A403" s="110"/>
      <c r="B403" s="5"/>
      <c r="C403" s="5"/>
      <c r="D403" s="5"/>
      <c r="E403" s="5"/>
      <c r="F403" s="5"/>
      <c r="G403" s="5"/>
      <c r="H403" s="5"/>
      <c r="I403" s="5"/>
    </row>
    <row r="404" spans="1:9" ht="14.25">
      <c r="A404" s="110"/>
      <c r="B404" s="5"/>
      <c r="C404" s="5"/>
      <c r="D404" s="5"/>
      <c r="E404" s="5"/>
      <c r="F404" s="5"/>
      <c r="G404" s="5"/>
      <c r="H404" s="5"/>
      <c r="I404" s="5"/>
    </row>
    <row r="405" spans="1:9" ht="14.25">
      <c r="A405" s="110"/>
      <c r="B405" s="5"/>
      <c r="C405" s="5"/>
      <c r="D405" s="5"/>
      <c r="E405" s="5"/>
      <c r="F405" s="5"/>
      <c r="G405" s="5"/>
      <c r="H405" s="5"/>
      <c r="I405" s="5"/>
    </row>
    <row r="406" spans="1:9" ht="14.25">
      <c r="A406" s="110"/>
      <c r="B406" s="5"/>
      <c r="C406" s="5"/>
      <c r="D406" s="5"/>
      <c r="E406" s="5"/>
      <c r="F406" s="5"/>
      <c r="G406" s="5"/>
      <c r="H406" s="5"/>
      <c r="I406" s="5"/>
    </row>
    <row r="407" spans="1:9" ht="14.25">
      <c r="A407" s="110"/>
      <c r="B407" s="5"/>
      <c r="C407" s="5"/>
      <c r="D407" s="5"/>
      <c r="E407" s="5"/>
      <c r="F407" s="5"/>
      <c r="G407" s="5"/>
      <c r="H407" s="5"/>
      <c r="I407" s="5"/>
    </row>
    <row r="408" spans="1:9" ht="14.25">
      <c r="A408" s="110"/>
      <c r="B408" s="5"/>
      <c r="C408" s="5"/>
      <c r="D408" s="5"/>
      <c r="E408" s="5"/>
      <c r="F408" s="5"/>
      <c r="G408" s="5"/>
      <c r="H408" s="5"/>
      <c r="I408" s="5"/>
    </row>
    <row r="409" spans="1:9" ht="14.25">
      <c r="A409" s="110"/>
      <c r="B409" s="5"/>
      <c r="C409" s="5"/>
      <c r="D409" s="5"/>
      <c r="E409" s="5"/>
      <c r="F409" s="5"/>
      <c r="G409" s="5"/>
      <c r="H409" s="5"/>
      <c r="I409" s="5"/>
    </row>
    <row r="410" spans="1:9" ht="14.25">
      <c r="A410" s="110"/>
      <c r="B410" s="5"/>
      <c r="C410" s="5"/>
      <c r="D410" s="5"/>
      <c r="E410" s="5"/>
      <c r="F410" s="5"/>
      <c r="G410" s="5"/>
      <c r="H410" s="5"/>
      <c r="I410" s="5"/>
    </row>
    <row r="411" spans="1:9" ht="14.25">
      <c r="A411" s="110"/>
      <c r="B411" s="5"/>
      <c r="C411" s="5"/>
      <c r="D411" s="5"/>
      <c r="E411" s="5"/>
      <c r="F411" s="5"/>
      <c r="G411" s="5"/>
      <c r="H411" s="5"/>
      <c r="I411" s="5"/>
    </row>
    <row r="412" spans="1:9" ht="14.25">
      <c r="A412" s="110"/>
      <c r="B412" s="5"/>
      <c r="C412" s="5"/>
      <c r="D412" s="5"/>
      <c r="E412" s="5"/>
      <c r="F412" s="5"/>
      <c r="G412" s="5"/>
      <c r="H412" s="5"/>
      <c r="I412" s="5"/>
    </row>
    <row r="413" spans="1:9" ht="14.25">
      <c r="A413" s="110"/>
      <c r="B413" s="5"/>
      <c r="C413" s="5"/>
      <c r="D413" s="5"/>
      <c r="E413" s="5"/>
      <c r="F413" s="5"/>
      <c r="G413" s="5"/>
      <c r="H413" s="5"/>
      <c r="I413" s="5"/>
    </row>
    <row r="414" spans="1:9" ht="14.25">
      <c r="A414" s="110"/>
      <c r="B414" s="5"/>
      <c r="C414" s="5"/>
      <c r="D414" s="5"/>
      <c r="E414" s="5"/>
      <c r="F414" s="5"/>
      <c r="G414" s="5"/>
      <c r="H414" s="5"/>
      <c r="I414" s="5"/>
    </row>
    <row r="415" spans="1:9" ht="14.25">
      <c r="A415" s="110"/>
      <c r="B415" s="5"/>
      <c r="C415" s="5"/>
      <c r="D415" s="5"/>
      <c r="E415" s="5"/>
      <c r="F415" s="5"/>
      <c r="G415" s="5"/>
      <c r="H415" s="5"/>
      <c r="I415" s="5"/>
    </row>
    <row r="416" spans="1:9" ht="14.25">
      <c r="A416" s="110"/>
      <c r="B416" s="5"/>
      <c r="C416" s="5"/>
      <c r="D416" s="5"/>
      <c r="E416" s="5"/>
      <c r="F416" s="5"/>
      <c r="G416" s="5"/>
      <c r="H416" s="5"/>
      <c r="I416" s="5"/>
    </row>
    <row r="417" spans="1:9" ht="14.25">
      <c r="A417" s="110"/>
      <c r="B417" s="5"/>
      <c r="C417" s="5"/>
      <c r="D417" s="5"/>
      <c r="E417" s="5"/>
      <c r="F417" s="5"/>
      <c r="G417" s="5"/>
      <c r="H417" s="5"/>
      <c r="I417" s="5"/>
    </row>
    <row r="418" spans="1:9" ht="14.25">
      <c r="A418" s="110"/>
      <c r="B418" s="5"/>
      <c r="C418" s="5"/>
      <c r="D418" s="5"/>
      <c r="E418" s="5"/>
      <c r="F418" s="5"/>
      <c r="G418" s="5"/>
      <c r="H418" s="5"/>
      <c r="I418" s="5"/>
    </row>
    <row r="419" spans="1:9" ht="14.25">
      <c r="A419" s="110"/>
      <c r="B419" s="5"/>
      <c r="C419" s="5"/>
      <c r="D419" s="5"/>
      <c r="E419" s="5"/>
      <c r="F419" s="5"/>
      <c r="G419" s="5"/>
      <c r="H419" s="5"/>
      <c r="I419" s="5"/>
    </row>
    <row r="420" spans="1:9" ht="14.25">
      <c r="A420" s="110"/>
      <c r="B420" s="5"/>
      <c r="C420" s="5"/>
      <c r="D420" s="5"/>
      <c r="E420" s="5"/>
      <c r="F420" s="5"/>
      <c r="G420" s="5"/>
      <c r="H420" s="5"/>
      <c r="I420" s="5"/>
    </row>
    <row r="421" spans="1:9" ht="14.25">
      <c r="A421" s="110"/>
      <c r="B421" s="5"/>
      <c r="C421" s="5"/>
      <c r="D421" s="5"/>
      <c r="E421" s="5"/>
      <c r="F421" s="5"/>
      <c r="G421" s="5"/>
      <c r="H421" s="5"/>
      <c r="I421" s="5"/>
    </row>
    <row r="422" spans="1:9" ht="14.25">
      <c r="A422" s="110"/>
      <c r="B422" s="5"/>
      <c r="C422" s="5"/>
      <c r="D422" s="5"/>
      <c r="E422" s="5"/>
      <c r="F422" s="5"/>
      <c r="G422" s="5"/>
      <c r="H422" s="5"/>
      <c r="I422" s="5"/>
    </row>
    <row r="423" spans="1:9" ht="14.25">
      <c r="A423" s="110"/>
      <c r="B423" s="5"/>
      <c r="C423" s="5"/>
      <c r="D423" s="5"/>
      <c r="E423" s="5"/>
      <c r="F423" s="5"/>
      <c r="G423" s="5"/>
      <c r="H423" s="5"/>
      <c r="I423" s="5"/>
    </row>
    <row r="424" spans="1:9" ht="14.25">
      <c r="A424" s="110"/>
      <c r="B424" s="5"/>
      <c r="C424" s="5"/>
      <c r="D424" s="5"/>
      <c r="E424" s="5"/>
      <c r="F424" s="5"/>
      <c r="G424" s="5"/>
      <c r="H424" s="5"/>
      <c r="I424" s="5"/>
    </row>
    <row r="425" spans="1:9" ht="14.25">
      <c r="A425" s="110"/>
      <c r="B425" s="5"/>
      <c r="C425" s="5"/>
      <c r="D425" s="5"/>
      <c r="E425" s="5"/>
      <c r="F425" s="5"/>
      <c r="G425" s="5"/>
      <c r="H425" s="5"/>
      <c r="I425" s="5"/>
    </row>
    <row r="426" spans="1:9" ht="14.25">
      <c r="A426" s="110"/>
      <c r="B426" s="5"/>
      <c r="C426" s="5"/>
      <c r="D426" s="5"/>
      <c r="E426" s="5"/>
      <c r="F426" s="5"/>
      <c r="G426" s="5"/>
      <c r="H426" s="5"/>
      <c r="I426" s="5"/>
    </row>
    <row r="427" spans="1:9" ht="14.25">
      <c r="A427" s="110"/>
      <c r="B427" s="5"/>
      <c r="C427" s="5"/>
      <c r="D427" s="5"/>
      <c r="E427" s="5"/>
      <c r="F427" s="5"/>
      <c r="G427" s="5"/>
      <c r="H427" s="5"/>
      <c r="I427" s="5"/>
    </row>
    <row r="428" spans="1:9" ht="14.25">
      <c r="A428" s="110"/>
      <c r="B428" s="5"/>
      <c r="C428" s="5"/>
      <c r="D428" s="5"/>
      <c r="E428" s="5"/>
      <c r="F428" s="5"/>
      <c r="G428" s="5"/>
      <c r="H428" s="5"/>
      <c r="I428" s="5"/>
    </row>
    <row r="429" spans="1:9" ht="14.25">
      <c r="A429" s="110"/>
      <c r="B429" s="5"/>
      <c r="C429" s="5"/>
      <c r="D429" s="5"/>
      <c r="E429" s="5"/>
      <c r="F429" s="5"/>
      <c r="G429" s="5"/>
      <c r="H429" s="5"/>
      <c r="I429" s="5"/>
    </row>
    <row r="430" spans="1:9" ht="14.25">
      <c r="A430" s="110"/>
      <c r="B430" s="5"/>
      <c r="C430" s="5"/>
      <c r="D430" s="5"/>
      <c r="E430" s="5"/>
      <c r="F430" s="5"/>
      <c r="G430" s="5"/>
      <c r="H430" s="5"/>
      <c r="I430" s="5"/>
    </row>
    <row r="431" spans="1:9" ht="14.25">
      <c r="A431" s="110"/>
      <c r="B431" s="5"/>
      <c r="C431" s="5"/>
      <c r="D431" s="5"/>
      <c r="E431" s="5"/>
      <c r="F431" s="5"/>
      <c r="G431" s="5"/>
      <c r="H431" s="5"/>
      <c r="I431" s="5"/>
    </row>
    <row r="432" spans="1:9" ht="14.25">
      <c r="A432" s="110"/>
      <c r="B432" s="5"/>
      <c r="C432" s="5"/>
      <c r="D432" s="5"/>
      <c r="E432" s="5"/>
      <c r="F432" s="5"/>
      <c r="G432" s="5"/>
      <c r="H432" s="5"/>
      <c r="I432" s="5"/>
    </row>
    <row r="433" spans="1:9" ht="14.25">
      <c r="A433" s="110"/>
      <c r="B433" s="5"/>
      <c r="C433" s="5"/>
      <c r="D433" s="5"/>
      <c r="E433" s="5"/>
      <c r="F433" s="5"/>
      <c r="G433" s="5"/>
      <c r="H433" s="5"/>
      <c r="I433" s="5"/>
    </row>
    <row r="434" spans="1:9" ht="14.25">
      <c r="A434" s="110"/>
      <c r="B434" s="5"/>
      <c r="C434" s="5"/>
      <c r="D434" s="5"/>
      <c r="E434" s="5"/>
      <c r="F434" s="5"/>
      <c r="G434" s="5"/>
      <c r="H434" s="5"/>
      <c r="I434" s="5"/>
    </row>
    <row r="435" spans="1:9" ht="14.25">
      <c r="A435" s="110"/>
      <c r="B435" s="5"/>
      <c r="C435" s="5"/>
      <c r="D435" s="5"/>
      <c r="E435" s="5"/>
      <c r="F435" s="5"/>
      <c r="G435" s="5"/>
      <c r="H435" s="5"/>
      <c r="I435" s="5"/>
    </row>
    <row r="436" spans="1:9" ht="14.25">
      <c r="A436" s="110"/>
      <c r="B436" s="5"/>
      <c r="C436" s="5"/>
      <c r="D436" s="5"/>
      <c r="E436" s="5"/>
      <c r="F436" s="5"/>
      <c r="G436" s="5"/>
      <c r="H436" s="5"/>
      <c r="I436" s="5"/>
    </row>
    <row r="437" spans="1:9" ht="14.25">
      <c r="A437" s="110"/>
      <c r="B437" s="5"/>
      <c r="C437" s="5"/>
      <c r="D437" s="5"/>
      <c r="E437" s="5"/>
      <c r="F437" s="5"/>
      <c r="G437" s="5"/>
      <c r="H437" s="5"/>
      <c r="I437" s="5"/>
    </row>
    <row r="438" spans="1:9" ht="14.25">
      <c r="A438" s="110"/>
      <c r="B438" s="5"/>
      <c r="C438" s="5"/>
      <c r="D438" s="5"/>
      <c r="E438" s="5"/>
      <c r="F438" s="5"/>
      <c r="G438" s="5"/>
      <c r="H438" s="5"/>
      <c r="I438" s="5"/>
    </row>
    <row r="439" spans="1:9" ht="14.25">
      <c r="A439" s="110"/>
      <c r="B439" s="5"/>
      <c r="C439" s="5"/>
      <c r="D439" s="5"/>
      <c r="E439" s="5"/>
      <c r="F439" s="5"/>
      <c r="G439" s="5"/>
      <c r="H439" s="5"/>
      <c r="I439" s="5"/>
    </row>
    <row r="440" spans="1:9" ht="14.25">
      <c r="A440" s="110"/>
      <c r="B440" s="5"/>
      <c r="C440" s="5"/>
      <c r="D440" s="5"/>
      <c r="E440" s="5"/>
      <c r="F440" s="5"/>
      <c r="G440" s="5"/>
      <c r="H440" s="5"/>
      <c r="I440" s="5"/>
    </row>
    <row r="441" spans="1:9" ht="14.25">
      <c r="A441" s="110"/>
      <c r="B441" s="5"/>
      <c r="C441" s="5"/>
      <c r="D441" s="5"/>
      <c r="E441" s="5"/>
      <c r="F441" s="5"/>
      <c r="G441" s="5"/>
      <c r="H441" s="5"/>
      <c r="I441" s="5"/>
    </row>
    <row r="442" spans="1:9" ht="14.25">
      <c r="A442" s="110"/>
      <c r="B442" s="5"/>
      <c r="C442" s="5"/>
      <c r="D442" s="5"/>
      <c r="E442" s="5"/>
      <c r="F442" s="5"/>
      <c r="G442" s="5"/>
      <c r="H442" s="5"/>
      <c r="I442" s="5"/>
    </row>
    <row r="443" spans="1:9" ht="14.25">
      <c r="A443" s="110"/>
      <c r="B443" s="5"/>
      <c r="C443" s="5"/>
      <c r="D443" s="5"/>
      <c r="E443" s="5"/>
      <c r="F443" s="5"/>
      <c r="G443" s="5"/>
      <c r="H443" s="5"/>
      <c r="I443" s="5"/>
    </row>
    <row r="444" spans="1:9" ht="14.25">
      <c r="A444" s="110"/>
      <c r="B444" s="5"/>
      <c r="C444" s="5"/>
      <c r="D444" s="5"/>
      <c r="E444" s="5"/>
      <c r="F444" s="5"/>
      <c r="G444" s="5"/>
      <c r="H444" s="5"/>
      <c r="I444" s="5"/>
    </row>
    <row r="445" spans="1:9" ht="14.25">
      <c r="A445" s="110"/>
      <c r="B445" s="5"/>
      <c r="C445" s="5"/>
      <c r="D445" s="5"/>
      <c r="E445" s="5"/>
      <c r="F445" s="5"/>
      <c r="G445" s="5"/>
      <c r="H445" s="5"/>
      <c r="I445" s="5"/>
    </row>
    <row r="446" spans="1:9" ht="14.25">
      <c r="A446" s="110"/>
      <c r="B446" s="5"/>
      <c r="C446" s="5"/>
      <c r="D446" s="5"/>
      <c r="E446" s="5"/>
      <c r="F446" s="5"/>
      <c r="G446" s="5"/>
      <c r="H446" s="5"/>
      <c r="I446" s="5"/>
    </row>
    <row r="447" spans="1:9" ht="14.25">
      <c r="A447" s="110"/>
      <c r="B447" s="5"/>
      <c r="C447" s="5"/>
      <c r="D447" s="5"/>
      <c r="E447" s="5"/>
      <c r="F447" s="5"/>
      <c r="G447" s="5"/>
      <c r="H447" s="5"/>
      <c r="I447" s="5"/>
    </row>
    <row r="448" spans="1:9" ht="14.25">
      <c r="A448" s="110"/>
      <c r="B448" s="5"/>
      <c r="C448" s="5"/>
      <c r="D448" s="5"/>
      <c r="E448" s="5"/>
      <c r="F448" s="5"/>
      <c r="G448" s="5"/>
      <c r="H448" s="5"/>
      <c r="I448" s="5"/>
    </row>
    <row r="449" spans="1:9" ht="14.25">
      <c r="A449" s="110"/>
      <c r="B449" s="5"/>
      <c r="C449" s="5"/>
      <c r="D449" s="5"/>
      <c r="E449" s="5"/>
      <c r="F449" s="5"/>
      <c r="G449" s="5"/>
      <c r="H449" s="5"/>
      <c r="I449" s="5"/>
    </row>
    <row r="450" spans="1:9" ht="14.25">
      <c r="A450" s="110"/>
      <c r="B450" s="5"/>
      <c r="C450" s="5"/>
      <c r="D450" s="5"/>
      <c r="E450" s="5"/>
      <c r="F450" s="5"/>
      <c r="G450" s="5"/>
      <c r="H450" s="5"/>
      <c r="I450" s="5"/>
    </row>
    <row r="451" spans="1:9" ht="14.25">
      <c r="A451" s="110"/>
      <c r="B451" s="5"/>
      <c r="C451" s="5"/>
      <c r="D451" s="5"/>
      <c r="E451" s="5"/>
      <c r="F451" s="5"/>
      <c r="G451" s="5"/>
      <c r="H451" s="5"/>
      <c r="I451" s="5"/>
    </row>
    <row r="452" spans="1:9" ht="14.25">
      <c r="A452" s="110"/>
      <c r="B452" s="5"/>
      <c r="C452" s="5"/>
      <c r="D452" s="5"/>
      <c r="E452" s="5"/>
      <c r="F452" s="5"/>
      <c r="G452" s="5"/>
      <c r="H452" s="5"/>
      <c r="I452" s="5"/>
    </row>
    <row r="453" spans="1:9" ht="14.25">
      <c r="A453" s="110"/>
      <c r="B453" s="5"/>
      <c r="C453" s="5"/>
      <c r="D453" s="5"/>
      <c r="E453" s="5"/>
      <c r="F453" s="5"/>
      <c r="G453" s="5"/>
      <c r="H453" s="5"/>
      <c r="I453" s="5"/>
    </row>
    <row r="454" spans="1:9" ht="14.25">
      <c r="A454" s="110"/>
      <c r="B454" s="5"/>
      <c r="C454" s="5"/>
      <c r="D454" s="5"/>
      <c r="E454" s="5"/>
      <c r="F454" s="5"/>
      <c r="G454" s="5"/>
      <c r="H454" s="5"/>
      <c r="I454" s="5"/>
    </row>
    <row r="455" spans="1:9" ht="14.25">
      <c r="A455" s="110"/>
      <c r="B455" s="5"/>
      <c r="C455" s="5"/>
      <c r="D455" s="5"/>
      <c r="E455" s="5"/>
      <c r="F455" s="5"/>
      <c r="G455" s="5"/>
      <c r="H455" s="5"/>
      <c r="I455" s="5"/>
    </row>
    <row r="456" spans="1:9" ht="14.25">
      <c r="A456" s="110"/>
      <c r="B456" s="5"/>
      <c r="C456" s="5"/>
      <c r="D456" s="5"/>
      <c r="E456" s="5"/>
      <c r="F456" s="5"/>
      <c r="G456" s="5"/>
      <c r="H456" s="5"/>
      <c r="I456" s="5"/>
    </row>
    <row r="457" spans="1:9" ht="14.25">
      <c r="A457" s="110"/>
      <c r="B457" s="5"/>
      <c r="C457" s="5"/>
      <c r="D457" s="5"/>
      <c r="E457" s="5"/>
      <c r="F457" s="5"/>
      <c r="G457" s="5"/>
      <c r="H457" s="5"/>
      <c r="I457" s="5"/>
    </row>
    <row r="458" spans="1:9" ht="14.25">
      <c r="A458" s="110"/>
      <c r="B458" s="5"/>
      <c r="C458" s="5"/>
      <c r="D458" s="5"/>
      <c r="E458" s="5"/>
      <c r="F458" s="5"/>
      <c r="G458" s="5"/>
      <c r="H458" s="5"/>
      <c r="I458" s="5"/>
    </row>
    <row r="459" spans="1:9" ht="14.25">
      <c r="A459" s="110"/>
      <c r="B459" s="5"/>
      <c r="C459" s="5"/>
      <c r="D459" s="5"/>
      <c r="E459" s="5"/>
      <c r="F459" s="5"/>
      <c r="G459" s="5"/>
      <c r="H459" s="5"/>
      <c r="I459" s="5"/>
    </row>
    <row r="460" spans="1:9" ht="14.25">
      <c r="A460" s="110"/>
      <c r="B460" s="5"/>
      <c r="C460" s="5"/>
      <c r="D460" s="5"/>
      <c r="E460" s="5"/>
      <c r="F460" s="5"/>
      <c r="G460" s="5"/>
      <c r="H460" s="5"/>
      <c r="I460" s="5"/>
    </row>
    <row r="461" spans="1:9" ht="14.25">
      <c r="A461" s="110"/>
      <c r="B461" s="5"/>
      <c r="C461" s="5"/>
      <c r="D461" s="5"/>
      <c r="E461" s="5"/>
      <c r="F461" s="5"/>
      <c r="G461" s="5"/>
      <c r="H461" s="5"/>
      <c r="I461" s="5"/>
    </row>
    <row r="462" spans="1:9" ht="14.25">
      <c r="A462" s="110"/>
      <c r="B462" s="5"/>
      <c r="C462" s="5"/>
      <c r="D462" s="5"/>
      <c r="E462" s="5"/>
      <c r="F462" s="5"/>
      <c r="G462" s="5"/>
      <c r="H462" s="5"/>
      <c r="I462" s="5"/>
    </row>
    <row r="463" spans="1:9" ht="14.25">
      <c r="A463" s="110"/>
      <c r="B463" s="5"/>
      <c r="C463" s="5"/>
      <c r="D463" s="5"/>
      <c r="E463" s="5"/>
      <c r="F463" s="5"/>
      <c r="G463" s="5"/>
      <c r="H463" s="5"/>
      <c r="I463" s="5"/>
    </row>
    <row r="464" spans="1:9" ht="14.25">
      <c r="A464" s="110"/>
      <c r="B464" s="5"/>
      <c r="C464" s="5"/>
      <c r="D464" s="5"/>
      <c r="E464" s="5"/>
      <c r="F464" s="5"/>
      <c r="G464" s="5"/>
      <c r="H464" s="5"/>
      <c r="I464" s="5"/>
    </row>
    <row r="465" spans="1:9" ht="14.25">
      <c r="A465" s="110"/>
      <c r="B465" s="5"/>
      <c r="C465" s="5"/>
      <c r="D465" s="5"/>
      <c r="E465" s="5"/>
      <c r="F465" s="5"/>
      <c r="G465" s="5"/>
      <c r="H465" s="5"/>
      <c r="I465" s="5"/>
    </row>
    <row r="466" spans="1:9" ht="14.25">
      <c r="A466" s="110"/>
      <c r="B466" s="5"/>
      <c r="C466" s="5"/>
      <c r="D466" s="5"/>
      <c r="E466" s="5"/>
      <c r="F466" s="5"/>
      <c r="G466" s="5"/>
      <c r="H466" s="5"/>
      <c r="I466" s="5"/>
    </row>
    <row r="467" spans="1:9" ht="14.25">
      <c r="A467" s="110"/>
      <c r="B467" s="5"/>
      <c r="C467" s="5"/>
      <c r="D467" s="5"/>
      <c r="E467" s="5"/>
      <c r="F467" s="5"/>
      <c r="G467" s="5"/>
      <c r="H467" s="5"/>
      <c r="I467" s="5"/>
    </row>
    <row r="468" spans="1:9" ht="14.25">
      <c r="A468" s="110"/>
      <c r="B468" s="5"/>
      <c r="C468" s="5"/>
      <c r="D468" s="5"/>
      <c r="E468" s="5"/>
      <c r="F468" s="5"/>
      <c r="G468" s="5"/>
      <c r="H468" s="5"/>
      <c r="I468" s="5"/>
    </row>
    <row r="469" spans="1:9" ht="14.25">
      <c r="A469" s="110"/>
      <c r="B469" s="5"/>
      <c r="C469" s="5"/>
      <c r="D469" s="5"/>
      <c r="E469" s="5"/>
      <c r="F469" s="5"/>
      <c r="G469" s="5"/>
      <c r="H469" s="5"/>
      <c r="I469" s="5"/>
    </row>
    <row r="470" spans="1:9" ht="14.25">
      <c r="A470" s="110"/>
      <c r="B470" s="5"/>
      <c r="C470" s="5"/>
      <c r="D470" s="5"/>
      <c r="E470" s="5"/>
      <c r="F470" s="5"/>
      <c r="G470" s="5"/>
      <c r="H470" s="5"/>
      <c r="I470" s="5"/>
    </row>
    <row r="471" spans="1:9" ht="14.25">
      <c r="A471" s="110"/>
      <c r="B471" s="5"/>
      <c r="C471" s="5"/>
      <c r="D471" s="5"/>
      <c r="E471" s="5"/>
      <c r="F471" s="5"/>
      <c r="G471" s="5"/>
      <c r="H471" s="5"/>
      <c r="I471" s="5"/>
    </row>
    <row r="472" spans="1:9" ht="14.25">
      <c r="A472" s="110"/>
      <c r="B472" s="5"/>
      <c r="C472" s="5"/>
      <c r="D472" s="5"/>
      <c r="E472" s="5"/>
      <c r="F472" s="5"/>
      <c r="G472" s="5"/>
      <c r="H472" s="5"/>
      <c r="I472" s="5"/>
    </row>
    <row r="473" spans="1:9" ht="14.25">
      <c r="A473" s="110"/>
      <c r="B473" s="5"/>
      <c r="C473" s="5"/>
      <c r="D473" s="5"/>
      <c r="E473" s="5"/>
      <c r="F473" s="5"/>
      <c r="G473" s="5"/>
      <c r="H473" s="5"/>
      <c r="I473" s="5"/>
    </row>
    <row r="474" spans="1:9" ht="14.25">
      <c r="A474" s="110"/>
      <c r="B474" s="5"/>
      <c r="C474" s="5"/>
      <c r="D474" s="5"/>
      <c r="E474" s="5"/>
      <c r="F474" s="5"/>
      <c r="G474" s="5"/>
      <c r="H474" s="5"/>
      <c r="I474" s="5"/>
    </row>
    <row r="475" spans="1:9" ht="14.25">
      <c r="A475" s="110"/>
      <c r="B475" s="5"/>
      <c r="C475" s="5"/>
      <c r="D475" s="5"/>
      <c r="E475" s="5"/>
      <c r="F475" s="5"/>
      <c r="G475" s="5"/>
      <c r="H475" s="5"/>
      <c r="I475" s="5"/>
    </row>
    <row r="476" spans="1:9" ht="14.25">
      <c r="A476" s="110"/>
      <c r="B476" s="5"/>
      <c r="C476" s="5"/>
      <c r="D476" s="5"/>
      <c r="E476" s="5"/>
      <c r="F476" s="5"/>
      <c r="G476" s="5"/>
      <c r="H476" s="5"/>
      <c r="I476" s="5"/>
    </row>
    <row r="477" spans="1:9" ht="14.25">
      <c r="A477" s="110"/>
      <c r="B477" s="5"/>
      <c r="C477" s="5"/>
      <c r="D477" s="5"/>
      <c r="E477" s="5"/>
      <c r="F477" s="5"/>
      <c r="G477" s="5"/>
      <c r="H477" s="5"/>
      <c r="I477" s="5"/>
    </row>
    <row r="478" spans="1:9" ht="14.25">
      <c r="A478" s="110"/>
      <c r="B478" s="5"/>
      <c r="C478" s="5"/>
      <c r="D478" s="5"/>
      <c r="E478" s="5"/>
      <c r="F478" s="5"/>
      <c r="G478" s="5"/>
      <c r="H478" s="5"/>
      <c r="I478" s="5"/>
    </row>
    <row r="479" spans="1:9" ht="14.25">
      <c r="A479" s="110"/>
      <c r="B479" s="5"/>
      <c r="C479" s="5"/>
      <c r="D479" s="5"/>
      <c r="E479" s="5"/>
      <c r="F479" s="5"/>
      <c r="G479" s="5"/>
      <c r="H479" s="5"/>
      <c r="I479" s="5"/>
    </row>
    <row r="480" spans="1:9" ht="14.25">
      <c r="A480" s="110"/>
      <c r="B480" s="5"/>
      <c r="C480" s="5"/>
      <c r="D480" s="5"/>
      <c r="E480" s="5"/>
      <c r="F480" s="5"/>
      <c r="G480" s="5"/>
      <c r="H480" s="5"/>
      <c r="I480" s="5"/>
    </row>
    <row r="481" spans="1:9" ht="14.25">
      <c r="A481" s="110"/>
      <c r="B481" s="5"/>
      <c r="C481" s="5"/>
      <c r="D481" s="5"/>
      <c r="E481" s="5"/>
      <c r="F481" s="5"/>
      <c r="G481" s="5"/>
      <c r="H481" s="5"/>
      <c r="I481" s="5"/>
    </row>
    <row r="482" spans="1:9" ht="14.25">
      <c r="A482" s="110"/>
      <c r="B482" s="5"/>
      <c r="C482" s="5"/>
      <c r="D482" s="5"/>
      <c r="E482" s="5"/>
      <c r="F482" s="5"/>
      <c r="G482" s="5"/>
      <c r="H482" s="5"/>
      <c r="I482" s="5"/>
    </row>
    <row r="483" spans="1:9" ht="14.25">
      <c r="A483" s="110"/>
      <c r="B483" s="5"/>
      <c r="C483" s="5"/>
      <c r="D483" s="5"/>
      <c r="E483" s="5"/>
      <c r="F483" s="5"/>
      <c r="G483" s="5"/>
      <c r="H483" s="5"/>
      <c r="I483" s="5"/>
    </row>
    <row r="484" spans="1:9" ht="14.25">
      <c r="A484" s="110"/>
      <c r="B484" s="5"/>
      <c r="C484" s="5"/>
      <c r="D484" s="5"/>
      <c r="E484" s="5"/>
      <c r="F484" s="5"/>
      <c r="G484" s="5"/>
      <c r="H484" s="5"/>
      <c r="I484" s="5"/>
    </row>
    <row r="485" spans="1:9" ht="14.25">
      <c r="A485" s="110"/>
      <c r="B485" s="5"/>
      <c r="C485" s="5"/>
      <c r="D485" s="5"/>
      <c r="E485" s="5"/>
      <c r="F485" s="5"/>
      <c r="G485" s="5"/>
      <c r="H485" s="5"/>
      <c r="I485" s="5"/>
    </row>
    <row r="486" spans="1:9" ht="14.25">
      <c r="A486" s="110"/>
      <c r="B486" s="5"/>
      <c r="C486" s="5"/>
      <c r="D486" s="5"/>
      <c r="E486" s="5"/>
      <c r="F486" s="5"/>
      <c r="G486" s="5"/>
      <c r="H486" s="5"/>
      <c r="I486" s="5"/>
    </row>
    <row r="487" spans="1:9" ht="14.25">
      <c r="A487" s="110"/>
      <c r="B487" s="5"/>
      <c r="C487" s="5"/>
      <c r="D487" s="5"/>
      <c r="E487" s="5"/>
      <c r="F487" s="5"/>
      <c r="G487" s="5"/>
      <c r="H487" s="5"/>
      <c r="I487" s="5"/>
    </row>
  </sheetData>
  <sheetProtection/>
  <mergeCells count="187">
    <mergeCell ref="A6:D6"/>
    <mergeCell ref="B10:D10"/>
    <mergeCell ref="A7:E7"/>
    <mergeCell ref="B21:F21"/>
    <mergeCell ref="G21:H21"/>
    <mergeCell ref="A17:H17"/>
    <mergeCell ref="A15:C15"/>
    <mergeCell ref="K14:L14"/>
    <mergeCell ref="A14:C14"/>
    <mergeCell ref="D15:H15"/>
    <mergeCell ref="J18:K18"/>
    <mergeCell ref="B20:F20"/>
    <mergeCell ref="G20:H20"/>
    <mergeCell ref="J17:L17"/>
    <mergeCell ref="A18:H18"/>
    <mergeCell ref="A16:H16"/>
    <mergeCell ref="A4:E4"/>
    <mergeCell ref="A5:D5"/>
    <mergeCell ref="E5:I5"/>
    <mergeCell ref="B12:F12"/>
    <mergeCell ref="D14:H14"/>
    <mergeCell ref="B11:F11"/>
    <mergeCell ref="F7:G8"/>
    <mergeCell ref="H7:I8"/>
    <mergeCell ref="E6:I6"/>
    <mergeCell ref="B9:F9"/>
    <mergeCell ref="J24:M24"/>
    <mergeCell ref="B19:F19"/>
    <mergeCell ref="G19:H19"/>
    <mergeCell ref="B22:F22"/>
    <mergeCell ref="A24:H24"/>
    <mergeCell ref="J28:M28"/>
    <mergeCell ref="B25:F25"/>
    <mergeCell ref="G22:H22"/>
    <mergeCell ref="B27:F27"/>
    <mergeCell ref="B26:F26"/>
    <mergeCell ref="B36:F36"/>
    <mergeCell ref="A33:F33"/>
    <mergeCell ref="B28:F28"/>
    <mergeCell ref="J48:K48"/>
    <mergeCell ref="B31:F31"/>
    <mergeCell ref="B29:F29"/>
    <mergeCell ref="B30:F30"/>
    <mergeCell ref="J47:M47"/>
    <mergeCell ref="B38:F38"/>
    <mergeCell ref="B37:F37"/>
    <mergeCell ref="B46:F46"/>
    <mergeCell ref="J43:M43"/>
    <mergeCell ref="A44:H44"/>
    <mergeCell ref="J39:M39"/>
    <mergeCell ref="A45:H45"/>
    <mergeCell ref="B47:F47"/>
    <mergeCell ref="B40:F40"/>
    <mergeCell ref="K32:M32"/>
    <mergeCell ref="B39:F39"/>
    <mergeCell ref="J35:M35"/>
    <mergeCell ref="B43:F43"/>
    <mergeCell ref="A35:H35"/>
    <mergeCell ref="A34:H34"/>
    <mergeCell ref="B42:F42"/>
    <mergeCell ref="B41:F41"/>
    <mergeCell ref="B32:F32"/>
    <mergeCell ref="B48:F48"/>
    <mergeCell ref="B49:F49"/>
    <mergeCell ref="B55:F55"/>
    <mergeCell ref="B60:E60"/>
    <mergeCell ref="B61:E61"/>
    <mergeCell ref="B58:E58"/>
    <mergeCell ref="B59:E59"/>
    <mergeCell ref="B50:F50"/>
    <mergeCell ref="J59:M59"/>
    <mergeCell ref="A54:H54"/>
    <mergeCell ref="B56:E56"/>
    <mergeCell ref="B51:F51"/>
    <mergeCell ref="A52:H52"/>
    <mergeCell ref="A53:H53"/>
    <mergeCell ref="B57:E57"/>
    <mergeCell ref="J55:M55"/>
    <mergeCell ref="J51:M51"/>
    <mergeCell ref="B63:E63"/>
    <mergeCell ref="B64:F64"/>
    <mergeCell ref="A65:H65"/>
    <mergeCell ref="B69:F69"/>
    <mergeCell ref="J66:K66"/>
    <mergeCell ref="A66:H66"/>
    <mergeCell ref="M70:Q70"/>
    <mergeCell ref="B68:F68"/>
    <mergeCell ref="J70:L70"/>
    <mergeCell ref="B70:F70"/>
    <mergeCell ref="B67:F67"/>
    <mergeCell ref="B86:G86"/>
    <mergeCell ref="B82:F82"/>
    <mergeCell ref="K85:L85"/>
    <mergeCell ref="B84:F84"/>
    <mergeCell ref="B85:G85"/>
    <mergeCell ref="B83:G83"/>
    <mergeCell ref="T86:U86"/>
    <mergeCell ref="O85:R85"/>
    <mergeCell ref="O86:P86"/>
    <mergeCell ref="T81:U81"/>
    <mergeCell ref="N81:O81"/>
    <mergeCell ref="B87:F87"/>
    <mergeCell ref="O76:P76"/>
    <mergeCell ref="J80:L80"/>
    <mergeCell ref="B81:F81"/>
    <mergeCell ref="B76:G76"/>
    <mergeCell ref="B80:F80"/>
    <mergeCell ref="B77:F77"/>
    <mergeCell ref="P81:Q81"/>
    <mergeCell ref="Q76:R76"/>
    <mergeCell ref="A78:H78"/>
    <mergeCell ref="B74:F74"/>
    <mergeCell ref="K77:L77"/>
    <mergeCell ref="B71:F71"/>
    <mergeCell ref="R81:S81"/>
    <mergeCell ref="A72:H72"/>
    <mergeCell ref="M80:O80"/>
    <mergeCell ref="A73:H73"/>
    <mergeCell ref="B75:F75"/>
    <mergeCell ref="A79:H79"/>
    <mergeCell ref="B99:F99"/>
    <mergeCell ref="B93:F93"/>
    <mergeCell ref="B92:F92"/>
    <mergeCell ref="B90:F90"/>
    <mergeCell ref="B91:F91"/>
    <mergeCell ref="B97:F97"/>
    <mergeCell ref="B98:G98"/>
    <mergeCell ref="A88:H88"/>
    <mergeCell ref="J88:M88"/>
    <mergeCell ref="A89:H89"/>
    <mergeCell ref="B96:F96"/>
    <mergeCell ref="B95:F95"/>
    <mergeCell ref="B94:F94"/>
    <mergeCell ref="K92:L92"/>
    <mergeCell ref="I125:J125"/>
    <mergeCell ref="B117:F117"/>
    <mergeCell ref="B120:F120"/>
    <mergeCell ref="A101:H101"/>
    <mergeCell ref="B102:G102"/>
    <mergeCell ref="K125:L125"/>
    <mergeCell ref="J120:L120"/>
    <mergeCell ref="B121:F121"/>
    <mergeCell ref="B122:F122"/>
    <mergeCell ref="B123:F123"/>
    <mergeCell ref="G125:H125"/>
    <mergeCell ref="G124:H124"/>
    <mergeCell ref="B114:F114"/>
    <mergeCell ref="B125:F125"/>
    <mergeCell ref="B132:F132"/>
    <mergeCell ref="A100:H100"/>
    <mergeCell ref="B119:H119"/>
    <mergeCell ref="B116:F116"/>
    <mergeCell ref="B113:F113"/>
    <mergeCell ref="B115:G115"/>
    <mergeCell ref="B103:F103"/>
    <mergeCell ref="B105:F105"/>
    <mergeCell ref="B106:F106"/>
    <mergeCell ref="B112:G112"/>
    <mergeCell ref="A110:H110"/>
    <mergeCell ref="A111:H111"/>
    <mergeCell ref="B126:F126"/>
    <mergeCell ref="B127:F127"/>
    <mergeCell ref="B107:F107"/>
    <mergeCell ref="B104:F104"/>
    <mergeCell ref="B128:F128"/>
    <mergeCell ref="B130:F130"/>
    <mergeCell ref="A118:H118"/>
    <mergeCell ref="B108:F108"/>
    <mergeCell ref="B124:F124"/>
    <mergeCell ref="B109:F109"/>
    <mergeCell ref="D146:E146"/>
    <mergeCell ref="B131:F131"/>
    <mergeCell ref="B129:F129"/>
    <mergeCell ref="B138:F138"/>
    <mergeCell ref="A134:F134"/>
    <mergeCell ref="B137:F137"/>
    <mergeCell ref="B136:G136"/>
    <mergeCell ref="A1:I2"/>
    <mergeCell ref="C149:G149"/>
    <mergeCell ref="I147:J147"/>
    <mergeCell ref="B140:F140"/>
    <mergeCell ref="B141:F141"/>
    <mergeCell ref="B142:F142"/>
    <mergeCell ref="B143:F143"/>
    <mergeCell ref="D147:E147"/>
    <mergeCell ref="A144:F144"/>
    <mergeCell ref="A145:F145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77" r:id="rId1"/>
  <rowBreaks count="2" manualBreakCount="2">
    <brk id="64" max="255" man="1"/>
    <brk id="118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Margere Rosa de Oliveira</dc:creator>
  <cp:keywords/>
  <dc:description/>
  <cp:lastModifiedBy>pmsap pmsap</cp:lastModifiedBy>
  <cp:lastPrinted>2016-06-10T20:10:28Z</cp:lastPrinted>
  <dcterms:created xsi:type="dcterms:W3CDTF">2014-08-26T13:04:34Z</dcterms:created>
  <dcterms:modified xsi:type="dcterms:W3CDTF">2016-06-10T20:11:26Z</dcterms:modified>
  <cp:category/>
  <cp:version/>
  <cp:contentType/>
  <cp:contentStatus/>
  <cp:revision>8</cp:revision>
</cp:coreProperties>
</file>