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10" windowWidth="19815" windowHeight="6855"/>
  </bookViews>
  <sheets>
    <sheet name="1. Roçada de vias públicas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  <sheet name="Plan1" sheetId="7" r:id="rId7"/>
  </sheets>
  <definedNames>
    <definedName name="AbaDeprec">'5. Depreciação'!$A$1</definedName>
    <definedName name="AbaRemun">'6.Remuneração de capital'!$A$1</definedName>
    <definedName name="Google_Sheet_Link_1983329609" hidden="1">AbaRemun</definedName>
    <definedName name="Google_Sheet_Link_883616420" hidden="1">AbaDeprec</definedName>
  </definedNames>
  <calcPr calcId="144525"/>
  <extLst>
    <ext uri="GoogleSheetsCustomDataVersion1">
      <go:sheetsCustomData xmlns:go="http://customooxmlschemas.google.com/" r:id="rId11" roundtripDataSignature="AMtx7miaEdZtVN1KlXgl9jj/YKxQnhhjiQ=="/>
    </ext>
  </extLst>
</workbook>
</file>

<file path=xl/calcChain.xml><?xml version="1.0" encoding="utf-8"?>
<calcChain xmlns="http://schemas.openxmlformats.org/spreadsheetml/2006/main">
  <c r="C15" i="4" l="1"/>
  <c r="C20" i="4" s="1"/>
  <c r="C170" i="1" s="1"/>
  <c r="F13" i="4"/>
  <c r="E13" i="4"/>
  <c r="D13" i="4"/>
  <c r="C25" i="3"/>
  <c r="C26" i="3" s="1"/>
  <c r="C31" i="2" s="1"/>
  <c r="C23" i="3"/>
  <c r="C20" i="2"/>
  <c r="C17" i="2"/>
  <c r="E161" i="1"/>
  <c r="D158" i="1"/>
  <c r="E158" i="1" s="1"/>
  <c r="E157" i="1"/>
  <c r="C157" i="1"/>
  <c r="C159" i="1" s="1"/>
  <c r="E159" i="1" s="1"/>
  <c r="D160" i="1" s="1"/>
  <c r="E160" i="1" s="1"/>
  <c r="C148" i="1"/>
  <c r="C146" i="1"/>
  <c r="E146" i="1" s="1"/>
  <c r="E144" i="1"/>
  <c r="D147" i="1" s="1"/>
  <c r="E147" i="1" s="1"/>
  <c r="D148" i="1" s="1"/>
  <c r="E148" i="1" s="1"/>
  <c r="F149" i="1" s="1"/>
  <c r="E20" i="1" s="1"/>
  <c r="D133" i="1"/>
  <c r="C133" i="1"/>
  <c r="E133" i="1" s="1"/>
  <c r="D131" i="1"/>
  <c r="D129" i="1"/>
  <c r="D127" i="1"/>
  <c r="D134" i="1" s="1"/>
  <c r="C127" i="1"/>
  <c r="C139" i="1" s="1"/>
  <c r="E139" i="1" s="1"/>
  <c r="F140" i="1" s="1"/>
  <c r="E19" i="1" s="1"/>
  <c r="E119" i="1"/>
  <c r="C117" i="1"/>
  <c r="E117" i="1" s="1"/>
  <c r="E116" i="1"/>
  <c r="D118" i="1" s="1"/>
  <c r="E118" i="1" s="1"/>
  <c r="F119" i="1" s="1"/>
  <c r="E17" i="1" s="1"/>
  <c r="D116" i="1"/>
  <c r="E112" i="1"/>
  <c r="C111" i="1"/>
  <c r="D106" i="1"/>
  <c r="E106" i="1" s="1"/>
  <c r="E102" i="1"/>
  <c r="C100" i="1"/>
  <c r="E99" i="1"/>
  <c r="D100" i="1" s="1"/>
  <c r="E100" i="1" s="1"/>
  <c r="D101" i="1" s="1"/>
  <c r="E101" i="1" s="1"/>
  <c r="F102" i="1" s="1"/>
  <c r="D99" i="1"/>
  <c r="C99" i="1"/>
  <c r="C108" i="1" s="1"/>
  <c r="C109" i="1" s="1"/>
  <c r="D110" i="1" s="1"/>
  <c r="E110" i="1" s="1"/>
  <c r="D111" i="1" s="1"/>
  <c r="E111" i="1" s="1"/>
  <c r="F112" i="1" s="1"/>
  <c r="E16" i="1" s="1"/>
  <c r="E96" i="1"/>
  <c r="E85" i="1"/>
  <c r="D84" i="1"/>
  <c r="C84" i="1"/>
  <c r="E84" i="1" s="1"/>
  <c r="F85" i="1" s="1"/>
  <c r="F88" i="1" s="1"/>
  <c r="E12" i="1" s="1"/>
  <c r="E83" i="1"/>
  <c r="E82" i="1"/>
  <c r="E81" i="1"/>
  <c r="E80" i="1"/>
  <c r="E79" i="1"/>
  <c r="E78" i="1"/>
  <c r="E69" i="1"/>
  <c r="F69" i="1" s="1"/>
  <c r="D68" i="1"/>
  <c r="E63" i="1"/>
  <c r="F64" i="1" s="1"/>
  <c r="E10" i="1" s="1"/>
  <c r="D63" i="1"/>
  <c r="C63" i="1"/>
  <c r="A63" i="1"/>
  <c r="A68" i="1" s="1"/>
  <c r="D58" i="1"/>
  <c r="C58" i="1"/>
  <c r="E58" i="1" s="1"/>
  <c r="F59" i="1" s="1"/>
  <c r="E9" i="1" s="1"/>
  <c r="E51" i="1"/>
  <c r="D43" i="1"/>
  <c r="E43" i="1" s="1"/>
  <c r="D42" i="1"/>
  <c r="E42" i="1" s="1"/>
  <c r="E40" i="1"/>
  <c r="E32" i="1"/>
  <c r="A32" i="1"/>
  <c r="E29" i="1"/>
  <c r="E28" i="1"/>
  <c r="C68" i="1" s="1"/>
  <c r="E68" i="1" s="1"/>
  <c r="A28" i="1"/>
  <c r="A22" i="1"/>
  <c r="A21" i="1"/>
  <c r="A20" i="1"/>
  <c r="A19" i="1"/>
  <c r="A18" i="1"/>
  <c r="A17" i="1"/>
  <c r="A14" i="1"/>
  <c r="A13" i="1"/>
  <c r="A12" i="1"/>
  <c r="A11" i="1"/>
  <c r="A10" i="1"/>
  <c r="A9" i="1"/>
  <c r="A8" i="1"/>
  <c r="A7" i="1"/>
  <c r="E11" i="1" l="1"/>
  <c r="E15" i="1"/>
  <c r="D44" i="1"/>
  <c r="E44" i="1" s="1"/>
  <c r="E47" i="1" s="1"/>
  <c r="D46" i="1"/>
  <c r="E46" i="1" s="1"/>
  <c r="F161" i="1"/>
  <c r="F163" i="1" s="1"/>
  <c r="E21" i="1" s="1"/>
  <c r="C129" i="1"/>
  <c r="E129" i="1" s="1"/>
  <c r="C27" i="3"/>
  <c r="E127" i="1"/>
  <c r="F135" i="1" s="1"/>
  <c r="E18" i="1" s="1"/>
  <c r="C131" i="1"/>
  <c r="E131" i="1" s="1"/>
  <c r="D48" i="1" l="1"/>
  <c r="C33" i="3"/>
  <c r="C27" i="2" s="1"/>
  <c r="C28" i="3"/>
  <c r="C30" i="2"/>
  <c r="E14" i="1"/>
  <c r="F152" i="1"/>
  <c r="E13" i="1" s="1"/>
  <c r="C35" i="2" l="1"/>
  <c r="C28" i="2"/>
  <c r="C29" i="2" s="1"/>
  <c r="C19" i="2"/>
  <c r="C25" i="2" s="1"/>
  <c r="C34" i="2" s="1"/>
  <c r="C36" i="2" s="1"/>
  <c r="C32" i="2" l="1"/>
  <c r="C37" i="2" s="1"/>
  <c r="C48" i="1" s="1"/>
  <c r="E48" i="1" s="1"/>
  <c r="E49" i="1" s="1"/>
  <c r="D50" i="1" s="1"/>
  <c r="E50" i="1" s="1"/>
  <c r="F51" i="1" s="1"/>
  <c r="E8" i="1" l="1"/>
  <c r="F71" i="1"/>
  <c r="F165" i="1" l="1"/>
  <c r="E7" i="1"/>
  <c r="D170" i="1" l="1"/>
  <c r="E170" i="1" s="1"/>
  <c r="F171" i="1" s="1"/>
  <c r="F173" i="1" s="1"/>
  <c r="E22" i="1" s="1"/>
  <c r="F176" i="1" l="1"/>
  <c r="F180" i="1" s="1"/>
  <c r="E23" i="1"/>
  <c r="F23" i="1" l="1"/>
  <c r="F9" i="1"/>
  <c r="F10" i="1"/>
  <c r="F16" i="1"/>
  <c r="F17" i="1"/>
  <c r="F20" i="1"/>
  <c r="F12" i="1"/>
  <c r="F19" i="1"/>
  <c r="F21" i="1"/>
  <c r="F15" i="1"/>
  <c r="F11" i="1"/>
  <c r="F18" i="1"/>
  <c r="F13" i="1"/>
  <c r="F14" i="1"/>
  <c r="F8" i="1"/>
  <c r="F7" i="1"/>
  <c r="F22" i="1"/>
</calcChain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</rPr>
          <t>======
ID#AAAAL6PCx5g
Clauber Bridi    (2021-04-05 11:24:37)
Qualquer custo previsto no edital e não contemplado nesta planilha modelo deverá ser devidamente incluído</t>
        </r>
      </text>
    </comment>
    <comment ref="B34" authorId="0">
      <text>
        <r>
          <rPr>
            <sz val="10"/>
            <color rgb="FF000000"/>
            <rFont val="Arial"/>
          </rPr>
          <t>======
ID#AAAAL6PCx8c
Clauber Bridi    (2021-04-05 11:24:37)
Informar o fator de utilização das equipes de coleta. 
Por exemplo:
Equipes com utilização integral = 100%
Equipes com utilização parcial = n° horas trabalhadas por semana /44 horas</t>
        </r>
      </text>
    </comment>
    <comment ref="D40" authorId="0">
      <text>
        <r>
          <rPr>
            <sz val="10"/>
            <color rgb="FF000000"/>
            <rFont val="Arial"/>
          </rPr>
          <t>======
ID#AAAAL6PCx6M
Clauber Bridi    (2021-04-05 11:24:37)
Informar o Piso da categoria fixado na Convenção Coletiva</t>
        </r>
      </text>
    </comment>
    <comment ref="D41" authorId="0">
      <text>
        <r>
          <rPr>
            <sz val="10"/>
            <color rgb="FF000000"/>
            <rFont val="Arial"/>
          </rPr>
          <t>======
ID#AAAAL6PCx7A
Clauber Bridi    (2021-04-05 11:24:37)
Informar o valor do salário Mínimo Nacional</t>
        </r>
      </text>
    </comment>
    <comment ref="C42" authorId="0">
      <text>
        <r>
          <rPr>
            <sz val="10"/>
            <color rgb="FF000000"/>
            <rFont val="Arial"/>
          </rPr>
          <t>======
ID#AAAAL6PCx7g
Clauber Bridi    (2021-04-05 11:24:37)
Informar o número de horas extras trabalhadas em horário diurno nos domingos e feriados</t>
        </r>
      </text>
    </comment>
    <comment ref="C43" authorId="0">
      <text>
        <r>
          <rPr>
            <sz val="10"/>
            <color rgb="FF000000"/>
            <rFont val="Arial"/>
          </rPr>
          <t>======
ID#AAAAL6PCx8U
Clauber Bridi    (2021-04-05 11:24:37)
Informar o número de horas extras trabalhadas em horário diurno de segunda a sábado</t>
        </r>
      </text>
    </comment>
    <comment ref="A44" authorId="0">
      <text>
        <r>
          <rPr>
            <sz val="10"/>
            <color rgb="FF000000"/>
            <rFont val="Arial"/>
          </rPr>
          <t>======
ID#AAAAL6PCx6Y
Clauber Bridi    (2021-04-05 11:24:37)
Cálculo do descanso semanal remunerado incidente sobre as horas extras habitualmente prestadas. Considerada a média de 63 feriados + domingos e 302 dias trabalhados por ano</t>
        </r>
      </text>
    </comment>
    <comment ref="C45" authorId="0">
      <text>
        <r>
          <rPr>
            <sz val="10"/>
            <color rgb="FF000000"/>
            <rFont val="Arial"/>
          </rPr>
          <t>======
ID#AAAAL6PCx8M
Clauber Bridi    (2021-04-05 11:24:37)
Informar 1 se a base de cálculo for o Salário Mínimo Nacional; Informar 2 se a base de cálculo for o Piso da Categoria;</t>
        </r>
      </text>
    </comment>
    <comment ref="C46" authorId="0">
      <text>
        <r>
          <rPr>
            <sz val="10"/>
            <color rgb="FF000000"/>
            <rFont val="Arial"/>
          </rPr>
          <t>======
ID#AAAAL6PCx6c
Clauber Bridi    (2021-04-05 11:24:37)
Percentual estabelecido nas Normas de Segurança de Trabalho ou pelo laudo de responsável técnico devidamente habilitado</t>
        </r>
      </text>
    </comment>
    <comment ref="C48" authorId="0">
      <text>
        <r>
          <rPr>
            <sz val="10"/>
            <color rgb="FF000000"/>
            <rFont val="Arial"/>
          </rPr>
          <t>======
ID#AAAAL6PCx6g
Clauber Bridi    (2021-04-05 11:24:37)
Preencher a planilha Encargos Sociais e CAGED</t>
        </r>
      </text>
    </comment>
    <comment ref="C50" authorId="0">
      <text>
        <r>
          <rPr>
            <sz val="10"/>
            <color rgb="FF000000"/>
            <rFont val="Arial"/>
          </rPr>
          <t>======
ID#AAAAL6PCx70
Clauber Bridi    (2021-04-05 11:24:37)
Informar a quantidade de trabalhadores na função</t>
        </r>
      </text>
    </comment>
    <comment ref="D56" authorId="0">
      <text>
        <r>
          <rPr>
            <sz val="10"/>
            <color rgb="FF000000"/>
            <rFont val="Arial"/>
          </rPr>
          <t>======
ID#AAAAL6PCx6s
Clauber Bridi    (2021-04-05 11:24:37)
Informar o valor unitário do VT no município</t>
        </r>
      </text>
    </comment>
    <comment ref="C57" authorId="0">
      <text>
        <r>
          <rPr>
            <sz val="10"/>
            <color rgb="FF000000"/>
            <rFont val="Arial"/>
          </rPr>
          <t>======
ID#AAAAL6PCx88
Clauber Bridi    (2021-04-05 11:24:37)
Informar o número médio de dias trabalhados por mês</t>
        </r>
      </text>
    </comment>
    <comment ref="D58" authorId="0">
      <text>
        <r>
          <rPr>
            <sz val="10"/>
            <color rgb="FF000000"/>
            <rFont val="Arial"/>
          </rPr>
          <t>======
ID#AAAAL6PCx5Y
Clauber Bridi    (2021-04-05 11:24:37)
Valor Unitário considerando o desconto legal de até 6% do salário</t>
        </r>
      </text>
    </comment>
    <comment ref="D63" authorId="0">
      <text>
        <r>
          <rPr>
            <sz val="10"/>
            <color rgb="FF000000"/>
            <rFont val="Arial"/>
          </rPr>
          <t>======
ID#AAAAL6PCx6U
Clauber Bridi    (2021-04-05 11:24:37)
Informar o valor unitário diário do vale refeição, considerando o desconto aplicável ao funcionário, conforme Convenção Coletiva da categoria.</t>
        </r>
      </text>
    </comment>
    <comment ref="D68" authorId="0">
      <text>
        <r>
          <rPr>
            <sz val="10"/>
            <color rgb="FF000000"/>
            <rFont val="Arial"/>
          </rPr>
          <t>======
ID#AAAAL6PCx7I
Clauber Bridi    (2021-04-05 11:24:37)
Informar o valor mensal do auxilio alimentação, considerando o desconto aplicável ao funcionário, conforme Convenção Coletiva da categoria</t>
        </r>
      </text>
    </comment>
    <comment ref="C78" authorId="0">
      <text>
        <r>
          <rPr>
            <sz val="10"/>
            <color rgb="FF000000"/>
            <rFont val="Arial"/>
          </rPr>
          <t>======
ID#AAAAL6PCx8A
Clauber Bridi    (2021-04-05 11:24:37)
Informar a durabilidade estimada em meses, para cada EPI</t>
        </r>
      </text>
    </comment>
    <comment ref="D78" authorId="0">
      <text>
        <r>
          <rPr>
            <sz val="10"/>
            <color rgb="FF000000"/>
            <rFont val="Arial"/>
          </rPr>
          <t>======
ID#AAAAL6PCx74
Clauber Bridi    (2021-04-05 11:24:37)
Informar o valor unitário estimado para aquisição de cada EPI</t>
        </r>
      </text>
    </comment>
    <comment ref="C79" authorId="0">
      <text>
        <r>
          <rPr>
            <sz val="10"/>
            <color rgb="FF000000"/>
            <rFont val="Arial"/>
          </rPr>
          <t>======
ID#AAAAL6PCx6Q
Clauber Bridi    (2021-04-05 11:24:37)
Informar a durabilidade estimada em meses, para cada EPI</t>
        </r>
      </text>
    </comment>
    <comment ref="D79" authorId="0">
      <text>
        <r>
          <rPr>
            <sz val="10"/>
            <color rgb="FF000000"/>
            <rFont val="Arial"/>
          </rPr>
          <t>======
ID#AAAAL6PCx7Y
Clauber Bridi    (2021-04-05 11:24:37)
Informar o valor unitário estimado para aquisição de cada EPI</t>
        </r>
      </text>
    </comment>
    <comment ref="C83" authorId="0">
      <text>
        <r>
          <rPr>
            <sz val="10"/>
            <color rgb="FF000000"/>
            <rFont val="Arial"/>
          </rPr>
          <t>======
ID#AAAAL6PCx50
Clauber Bridi    (2021-04-05 11:24:37)
Informar a durabilidade estimada em meses, para cada EPI</t>
        </r>
      </text>
    </comment>
    <comment ref="D83" authorId="0">
      <text>
        <r>
          <rPr>
            <sz val="10"/>
            <color rgb="FF000000"/>
            <rFont val="Arial"/>
          </rPr>
          <t>======
ID#AAAAL6PCx9A
Clauber Bridi    (2021-04-05 11:24:37)
Informar o valor unitário estimado para aquisição de cada EPI</t>
        </r>
      </text>
    </comment>
    <comment ref="D96" authorId="0">
      <text>
        <r>
          <rPr>
            <sz val="10"/>
            <color rgb="FF000000"/>
            <rFont val="Arial"/>
          </rPr>
          <t>======
ID#AAAAL6PCx6A
Clauber Bridi    (2021-04-05 11:24:37)
Informar o preço unitário do chassis do trator 75hp</t>
        </r>
      </text>
    </comment>
    <comment ref="C97" authorId="0">
      <text>
        <r>
          <rPr>
            <sz val="10"/>
            <color rgb="FF000000"/>
            <rFont val="Arial"/>
          </rPr>
          <t>======
ID#AAAAL6PCx5o
Clauber Bridi    (2021-04-05 11:24:37)
Informar a vida útil estimada para o trator, em anos</t>
        </r>
      </text>
    </comment>
    <comment ref="C98" authorId="0">
      <text>
        <r>
          <rPr>
            <sz val="10"/>
            <color rgb="FF000000"/>
            <rFont val="Arial"/>
          </rPr>
          <t>======
ID#AAAAL6PCx5c
Clauber Bridi    (2021-04-05 11:24:37)
Na elaboração do orçamento-base da licitação, informar 0 (zero). Na proposta da licitante, informar a idade do veículo proposto.</t>
        </r>
      </text>
    </comment>
    <comment ref="C99" authorId="0">
      <text>
        <r>
          <rPr>
            <sz val="10"/>
            <color rgb="FF000000"/>
            <rFont val="Arial"/>
          </rPr>
          <t>======
ID#AAAAL6PCx84
Clauber Bridi    (2021-04-05 11:24:37)
Informar o valor da depreciação do caminhão, adotando o valor sugerido pelo TCE ou outro valor estimado</t>
        </r>
      </text>
    </comment>
    <comment ref="C101" authorId="0">
      <text>
        <r>
          <rPr>
            <sz val="10"/>
            <color rgb="FF000000"/>
            <rFont val="Arial"/>
          </rPr>
          <t>======
ID#AAAAL6PCx7o
Clauber Bridi    (2021-04-05 11:24:37)
Informar a quantidade de tratores com roçadeira
======
ID#AAAAL6PCx60
Clauber Bridi    (2021-04-05 11:24:37)
Informar a vida útil estimada para a roçadeira, em anos</t>
        </r>
      </text>
    </comment>
    <comment ref="D101" authorId="0">
      <text>
        <r>
          <rPr>
            <sz val="10"/>
            <color rgb="FF000000"/>
            <rFont val="Arial"/>
          </rPr>
          <t>======
ID#AAAAL6PCx7c
Clauber Bridi    (2021-04-05 11:24:37)
Informar o preço unitário do equipamento roçadeira</t>
        </r>
      </text>
    </comment>
    <comment ref="C102" authorId="0">
      <text>
        <r>
          <rPr>
            <sz val="10"/>
            <color rgb="FF000000"/>
            <rFont val="Arial"/>
          </rPr>
          <t>======
ID#AAAAL6PCx5w
Clauber Bridi    (2021-04-05 11:24:37)
Na elaboração do orçamento-base da licitação, informar 0 (zero). Na proposta da licitante, informar a idade do compactador proposto.</t>
        </r>
      </text>
    </comment>
    <comment ref="C103" authorId="0">
      <text>
        <r>
          <rPr>
            <sz val="10"/>
            <color rgb="FF000000"/>
            <rFont val="Arial"/>
          </rPr>
          <t>======
ID#AAAAL6PCx7Q
Clauber Bridi    (2021-04-05 11:24:37)
Informar o valor da depreciação do compactador, adotando o valor sugerido pelo TCE ou outro valor estimado</t>
        </r>
      </text>
    </comment>
    <comment ref="C107" authorId="0">
      <text>
        <r>
          <rPr>
            <sz val="10"/>
            <color rgb="FF000000"/>
            <rFont val="Arial"/>
          </rPr>
          <t>======
ID#AAAAL6PCx6o
Clauber Bridi    (2021-04-05 11:24:37)
Informar a taxa de juros anual para remuneração do capital. Recomenda-se o uso da Taxa SELIC</t>
        </r>
      </text>
    </comment>
    <comment ref="D117" authorId="0">
      <text>
        <r>
          <rPr>
            <sz val="10"/>
            <color rgb="FF000000"/>
            <rFont val="Arial"/>
          </rPr>
          <t>======
ID#AAAAL6PCx7M
Clauber Bridi    (2021-04-05 11:24:37)
Informar o valor do seguro obrigatório e licenciamento anual de um caminhão</t>
        </r>
      </text>
    </comment>
    <comment ref="B123" authorId="0">
      <text>
        <r>
          <rPr>
            <sz val="10"/>
            <color rgb="FF000000"/>
            <rFont val="Arial"/>
          </rPr>
          <t>======
ID#AAAAL6PCx8w
Clauber Bridi    (2021-04-05 11:24:37)
Informar a quantidade de horas trabalhadas, de acordo com o projeto básico</t>
        </r>
      </text>
    </comment>
    <comment ref="C126" authorId="0">
      <text>
        <r>
          <rPr>
            <sz val="10"/>
            <color rgb="FF000000"/>
            <rFont val="Arial"/>
          </rPr>
          <t>======
ID#AAAAL6PCx78
Clauber Bridi    (2021-04-05 11:24:37)
Informar o consumo estimado do veículo em L/h</t>
        </r>
      </text>
    </comment>
    <comment ref="D126" authorId="0">
      <text>
        <r>
          <rPr>
            <sz val="10"/>
            <color rgb="FF000000"/>
            <rFont val="Arial"/>
          </rPr>
          <t>======
ID#AAAAL6PCx8Y
Clauber Bridi    (2021-04-05 11:24:37)
Informar o preço unitário do combustivel</t>
        </r>
      </text>
    </comment>
    <comment ref="C128" authorId="0">
      <text>
        <r>
          <rPr>
            <sz val="10"/>
            <color rgb="FF000000"/>
            <rFont val="Arial"/>
          </rPr>
          <t>======
ID#AAAAL6PCx80
Clauber Bridi    (2021-04-05 11:24:37)
Informar o consumo de óleo do motor a cada 250h</t>
        </r>
      </text>
    </comment>
    <comment ref="D128" authorId="0">
      <text>
        <r>
          <rPr>
            <sz val="10"/>
            <color rgb="FF000000"/>
            <rFont val="Arial"/>
          </rPr>
          <t>======
ID#AAAAL6PCx8Q
Clauber Bridi    (2021-04-05 11:24:37)
Informar o preço unitário do litro do óleo do motor</t>
        </r>
      </text>
    </comment>
    <comment ref="C130" authorId="0">
      <text>
        <r>
          <rPr>
            <sz val="10"/>
            <color rgb="FF000000"/>
            <rFont val="Arial"/>
          </rPr>
          <t>======
ID#AAAAL6PCx54
Clauber Bridi    (2021-04-05 11:24:37)
Informar o consumo de óleo hidráulico a cada 250h</t>
        </r>
      </text>
    </comment>
    <comment ref="D130" authorId="0">
      <text>
        <r>
          <rPr>
            <sz val="10"/>
            <color rgb="FF000000"/>
            <rFont val="Arial"/>
          </rPr>
          <t>======
ID#AAAAL6PCx7w
Clauber Bridi    (2021-04-05 11:24:37)
Informar o preço unitário do litro do óleo hidráulico</t>
        </r>
      </text>
    </comment>
    <comment ref="C132" authorId="0">
      <text>
        <r>
          <rPr>
            <sz val="10"/>
            <color rgb="FF000000"/>
            <rFont val="Arial"/>
          </rPr>
          <t>======
ID#AAAAL6PCx64
Clauber Bridi    (2021-04-05 11:24:37)
Informar o consumo de graxa a cada 250h</t>
        </r>
      </text>
    </comment>
    <comment ref="D132" authorId="0">
      <text>
        <r>
          <rPr>
            <sz val="10"/>
            <color rgb="FF000000"/>
            <rFont val="Arial"/>
          </rPr>
          <t>======
ID#AAAAL6PCx7U
Clauber Bridi    (2021-04-05 11:24:37)
Informar o preço unitário do litro da graxa</t>
        </r>
      </text>
    </comment>
    <comment ref="D139" authorId="0">
      <text>
        <r>
          <rPr>
            <sz val="10"/>
            <color rgb="FF000000"/>
            <rFont val="Arial"/>
          </rPr>
          <t>======
ID#AAAAL6PCx6I
Clauber Bridi    (2021-04-05 11:24:37)
Informar o custo de manutenção em R$/km rodado</t>
        </r>
      </text>
    </comment>
    <comment ref="C144" authorId="0">
      <text>
        <r>
          <rPr>
            <sz val="10"/>
            <color rgb="FF000000"/>
            <rFont val="Arial"/>
          </rPr>
          <t>======
ID#AAAAL6PCx5U
Clauber Bridi    (2021-04-05 11:24:37)
Informar a quantidade de pneus novos de 1 Trator</t>
        </r>
      </text>
    </comment>
    <comment ref="D144" authorId="0">
      <text>
        <r>
          <rPr>
            <sz val="10"/>
            <color rgb="FF000000"/>
            <rFont val="Arial"/>
          </rPr>
          <t>======
ID#AAAAL6PCx7k
Clauber Bridi    (2021-04-05 11:24:37)
Informar o preço unitário de cada pneu</t>
        </r>
      </text>
    </comment>
    <comment ref="C145" authorId="0">
      <text>
        <r>
          <rPr>
            <sz val="10"/>
            <color rgb="FF000000"/>
            <rFont val="Arial"/>
          </rPr>
          <t>======
ID#AAAAL6PCx8g
Clauber Bridi    (2021-04-05 11:24:37)
Informar o número de recapagens por pneu</t>
        </r>
      </text>
    </comment>
    <comment ref="D146" authorId="0">
      <text>
        <r>
          <rPr>
            <sz val="10"/>
            <color rgb="FF000000"/>
            <rFont val="Arial"/>
          </rPr>
          <t>======
ID#AAAAL6PCx5s
Clauber Bridi    (2021-04-05 11:24:37)
Informar o preço unitário de cada recapagem</t>
        </r>
      </text>
    </comment>
    <comment ref="C147" authorId="0">
      <text>
        <r>
          <rPr>
            <sz val="10"/>
            <color rgb="FF000000"/>
            <rFont val="Arial"/>
          </rPr>
          <t>======
ID#AAAAL6PCx7E
Clauber Bridi    (2021-04-05 11:24:37)
Informar a durabilidade média dos pneus considerando todas as recapagens, em h</t>
        </r>
      </text>
    </comment>
    <comment ref="A154" authorId="0">
      <text>
        <r>
          <rPr>
            <sz val="10"/>
            <color rgb="FF000000"/>
            <rFont val="Arial"/>
          </rPr>
          <t>======
ID#AAAAL6PCx5k
Clauber Bridi    (2021-04-05 11:24:37)
Especificar somente quando for exigido no Projeto Básico</t>
        </r>
      </text>
    </comment>
    <comment ref="D157" authorId="0">
      <text>
        <r>
          <rPr>
            <sz val="10"/>
            <color rgb="FF000000"/>
            <rFont val="Arial"/>
          </rPr>
          <t>======
ID#AAAAL6PCx5M
Clauber Bridi    (2021-04-05 11:24:37)
Informar o valor total para instalação do equipamento de monitoramento da frota, se houver previsão no Projeto Básico</t>
        </r>
      </text>
    </comment>
    <comment ref="D159" authorId="0">
      <text>
        <r>
          <rPr>
            <sz val="10"/>
            <color rgb="FF000000"/>
            <rFont val="Arial"/>
          </rPr>
          <t>======
ID#AAAAL6PCx8I
Clauber Bridi    (2021-04-05 11:24:37)
Informar o valor unitário mensal para manutenção dos equipamentos de monitoramento</t>
        </r>
      </text>
    </comment>
    <comment ref="C170" authorId="0">
      <text>
        <r>
          <rPr>
            <sz val="10"/>
            <color rgb="FF000000"/>
            <rFont val="Arial"/>
          </rPr>
          <t>======
ID#AAAAL6PCx6k
Clauber Bridi    (2021-04-05 11:24:37)
Preencher a aba 4.BDI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BMVp8UAEkcJyM0GnoxosZNN/Ukw=="/>
    </ext>
  </extLst>
</comments>
</file>

<file path=xl/comments2.xml><?xml version="1.0" encoding="utf-8"?>
<comments xmlns="http://schemas.openxmlformats.org/spreadsheetml/2006/main">
  <authors>
    <author/>
  </authors>
  <commentList>
    <comment ref="C12" authorId="0">
      <text>
        <r>
          <rPr>
            <sz val="10"/>
            <color rgb="FF000000"/>
            <rFont val="Arial"/>
          </rPr>
          <t>======
ID#AAAAL6PCx68
Clauber Bridi    (2021-04-05 11:24:37)
Informar o % de Administração Central estimado</t>
        </r>
      </text>
    </comment>
    <comment ref="C13" authorId="0">
      <text>
        <r>
          <rPr>
            <sz val="10"/>
            <color rgb="FF000000"/>
            <rFont val="Arial"/>
          </rPr>
          <t>======
ID#AAAAL6PCx5Q
Clauber Bridi    (2021-04-05 11:24:37)
Informar o % de Seguros, Riscos e Garantia estimado</t>
        </r>
      </text>
    </comment>
    <comment ref="C14" authorId="0">
      <text>
        <r>
          <rPr>
            <sz val="10"/>
            <color rgb="FF000000"/>
            <rFont val="Arial"/>
          </rPr>
          <t>======
ID#AAAAL6PCx7s
Clauber Bridi    (2021-04-05 11:24:37)
Informar o % de Lucro estimado</t>
        </r>
      </text>
    </comment>
    <comment ref="E15" authorId="0">
      <text>
        <r>
          <rPr>
            <sz val="10"/>
            <color rgb="FF000000"/>
            <rFont val="Arial"/>
          </rPr>
          <t>======
ID#AAAAL6PCx8o
Clauber Bridi    (2021-04-05 11:24:37)
Informar o valor anual da taxa financeira, em percentual. Admite-se utilizar a SELIC</t>
        </r>
      </text>
    </comment>
    <comment ref="C16" authorId="0">
      <text>
        <r>
          <rPr>
            <sz val="10"/>
            <color rgb="FF000000"/>
            <rFont val="Arial"/>
          </rPr>
          <t>======
ID#AAAAL6PCx8k
Clauber Bridi    (2021-04-05 11:24:37)
Informar o percentual de ISS, de acordo com a legislação tributária do município onde serão prestados os serviços. De 2% até o limite de 5%.</t>
        </r>
      </text>
    </comment>
    <comment ref="E16" authorId="0">
      <text>
        <r>
          <rPr>
            <sz val="10"/>
            <color rgb="FF000000"/>
            <rFont val="Arial"/>
          </rPr>
          <t>======
ID#AAAAL6PCx6E
Clauber Bridi    (2021-04-05 11:24:37)
Informar a média de dias úteis entre data de pagamento prevista no contrato e a data final do período de adimplemento da parcela</t>
        </r>
      </text>
    </comment>
    <comment ref="C17" authorId="0">
      <text>
        <r>
          <rPr>
            <sz val="10"/>
            <color rgb="FF000000"/>
            <rFont val="Arial"/>
          </rPr>
          <t>======
ID#AAAAL6PCx8E
Clauber Bridi    (2021-04-05 11:24:37)
Informar o valor estimado de PIS/COFINS. 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nF4lcegBcKjoi1OORxnkjaFUAqw=="/>
    </ext>
  </extLst>
</comments>
</file>

<file path=xl/sharedStrings.xml><?xml version="1.0" encoding="utf-8"?>
<sst xmlns="http://schemas.openxmlformats.org/spreadsheetml/2006/main" count="367" uniqueCount="257">
  <si>
    <t xml:space="preserve">1. Locação de retroescavadeira </t>
  </si>
  <si>
    <t>Planilha de Composição de Custos</t>
  </si>
  <si>
    <t>Orçamento Sintético</t>
  </si>
  <si>
    <t>Descrição do Item</t>
  </si>
  <si>
    <t>Custo (R$/mês)</t>
  </si>
  <si>
    <t>%</t>
  </si>
  <si>
    <t xml:space="preserve"> 3.1.1. Depreciação </t>
  </si>
  <si>
    <t xml:space="preserve"> 3.1.2. Remuneração do Capital </t>
  </si>
  <si>
    <t>PREÇO TOTAL MENSAL COM A COLETA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</si>
  <si>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</si>
  <si>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</si>
  <si>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</si>
  <si>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</si>
  <si>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</si>
  <si>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</si>
  <si>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</si>
  <si>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t>1.1. Operador de máquinas</t>
  </si>
  <si>
    <t>Discriminação</t>
  </si>
  <si>
    <t>Unidade</t>
  </si>
  <si>
    <t>Custo unitário</t>
  </si>
  <si>
    <t>Subtotal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</si>
  <si>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</si>
  <si>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Piso da categoria (2)</t>
  </si>
  <si>
    <t>mês</t>
  </si>
  <si>
    <t>Salário mínimo nacional (1)</t>
  </si>
  <si>
    <t>Horas Extras (100%)</t>
  </si>
  <si>
    <t>hora</t>
  </si>
  <si>
    <t>Horas Extras (50%)</t>
  </si>
  <si>
    <t>Descanso Semanal Remunerado (DSR) - hora extra</t>
  </si>
  <si>
    <t>R$</t>
  </si>
  <si>
    <t>Base de cálculo da Insalubridade</t>
  </si>
  <si>
    <t>Adicional de Insalubridade</t>
  </si>
  <si>
    <t>Soma</t>
  </si>
  <si>
    <t>Encargos Sociais</t>
  </si>
  <si>
    <t>Total por Motorista</t>
  </si>
  <si>
    <t>Total do Efetivo</t>
  </si>
  <si>
    <t>homem</t>
  </si>
  <si>
    <t>Fator de utilização</t>
  </si>
  <si>
    <t>1.2. Vale Transporte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</si>
  <si>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</si>
  <si>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Vale Transporte</t>
  </si>
  <si>
    <t>Dias Trabalhados por mês</t>
  </si>
  <si>
    <t>dia</t>
  </si>
  <si>
    <t>Operador</t>
  </si>
  <si>
    <t>vale</t>
  </si>
  <si>
    <t>1.3. Vale-refeição (diário)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</si>
  <si>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</si>
  <si>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unidade</t>
  </si>
  <si>
    <t>1.4. Auxílio Alimentação (mensal)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</si>
  <si>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</si>
  <si>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Mensal com Mão-de-obra (R$/mês)</t>
  </si>
  <si>
    <t>2. Uniformes e Equipamentos de Proteção Individual</t>
  </si>
  <si>
    <t>2.1. Uniformes e EPIs</t>
  </si>
  <si>
    <t>Durabilidade (meses)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</si>
  <si>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</si>
  <si>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Calça</t>
  </si>
  <si>
    <t>Camiseta manga longa</t>
  </si>
  <si>
    <t>Luva</t>
  </si>
  <si>
    <t>Capacete</t>
  </si>
  <si>
    <t>Óculos</t>
  </si>
  <si>
    <t>Botina de segurança c/ palmilha aço</t>
  </si>
  <si>
    <t>par</t>
  </si>
  <si>
    <t>Custo Mensal com Uniformes e EPIs (R$/mês)</t>
  </si>
  <si>
    <t>3. Veículos e Equipamentos</t>
  </si>
  <si>
    <t>3.1. Retroescavadeira 85hp</t>
  </si>
  <si>
    <t>3.1.1. Depreciação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</si>
  <si>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</si>
  <si>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aquisição do chassis</t>
  </si>
  <si>
    <t>Vida útil do chassis</t>
  </si>
  <si>
    <t>anos</t>
  </si>
  <si>
    <t>Idade do veículo</t>
  </si>
  <si>
    <t>Depreciação do chassis</t>
  </si>
  <si>
    <t>Depreciação mensal</t>
  </si>
  <si>
    <t>Total da frota</t>
  </si>
  <si>
    <t>3.1.2. Remuneração do Capital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</si>
  <si>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</si>
  <si>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</si>
  <si>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</si>
  <si>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</si>
  <si>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</si>
  <si>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</si>
  <si>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3.1.3. Impostos e Seguros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</si>
  <si>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</si>
  <si>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IPVA</t>
  </si>
  <si>
    <t>Licenciamento e Seguro obrigatório</t>
  </si>
  <si>
    <t>Impostos e seguros mensais</t>
  </si>
  <si>
    <t>3.1.4. Consumos</t>
  </si>
  <si>
    <t>Quantidade de horas trabalhadas mensal</t>
  </si>
  <si>
    <t>Consumo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</si>
  <si>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</si>
  <si>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óleo diesel / km rodado</t>
  </si>
  <si>
    <t>L/h</t>
  </si>
  <si>
    <t>Custo mensal com óleo diesel</t>
  </si>
  <si>
    <t>horas</t>
  </si>
  <si>
    <t xml:space="preserve">Custo de óleo do motor </t>
  </si>
  <si>
    <t>l/250 h</t>
  </si>
  <si>
    <t>Custo mensal com óleo do motor</t>
  </si>
  <si>
    <t>Custo de óleo hidráulico</t>
  </si>
  <si>
    <t>Custo mensal com óleo hidráulico</t>
  </si>
  <si>
    <t>Custo de graxa</t>
  </si>
  <si>
    <t>kg/250 h</t>
  </si>
  <si>
    <t>Custo mensal com graxa</t>
  </si>
  <si>
    <t>Custo com consumos</t>
  </si>
  <si>
    <t>R$/h trabalhada</t>
  </si>
  <si>
    <t>3.1.5. Manutenção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</si>
  <si>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</si>
  <si>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manutenção dos caminhões</t>
  </si>
  <si>
    <t>R$/km rodado</t>
  </si>
  <si>
    <t>3.1.6. Pneus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</si>
  <si>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</si>
  <si>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jogo de pneus</t>
  </si>
  <si>
    <t>Número de recapagens por pneu</t>
  </si>
  <si>
    <t>Custo de recapagem</t>
  </si>
  <si>
    <r>
      <rPr>
        <sz val="10"/>
        <color theme="1"/>
        <rFont val="Arial"/>
      </rPr>
      <t>Custo jg. compl. + 1</t>
    </r>
    <r>
      <rPr>
        <sz val="10"/>
        <color theme="1"/>
        <rFont val="Arial"/>
      </rPr>
      <t xml:space="preserve"> recap./ km rodado</t>
    </r>
  </si>
  <si>
    <t>h/jogo</t>
  </si>
  <si>
    <t>Custo mensal com pneus</t>
  </si>
  <si>
    <t>h</t>
  </si>
  <si>
    <t>Custo Mensal com Veículos e Equipamentos (R$/mês)</t>
  </si>
  <si>
    <t>4. Monitoramento da Frota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</si>
  <si>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</si>
  <si>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Implantação dos equipamentos de monitoramento</t>
  </si>
  <si>
    <t>cj</t>
  </si>
  <si>
    <t>Custo mensal com implantação</t>
  </si>
  <si>
    <t>Manutenção dos equipamentos de monitoramento</t>
  </si>
  <si>
    <t>Custo mensal com manutenção</t>
  </si>
  <si>
    <t>Custo Mensal com Monitoramento da Frota (R$/mês)</t>
  </si>
  <si>
    <t>CUSTO TOTAL MENSAL COM DESPESAS OPERACIONAIS (R$/mês)</t>
  </si>
  <si>
    <t>5. Benefícios e Despesas Indiretas - BDI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</si>
  <si>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</si>
  <si>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Benefícios e despesas indiretas</t>
  </si>
  <si>
    <t>CUSTO MENSAL COM BDI</t>
  </si>
  <si>
    <t xml:space="preserve"> (R$/mês)</t>
  </si>
  <si>
    <t xml:space="preserve">PREÇO MENSAL TOTAL </t>
  </si>
  <si>
    <t>(R$/mês)</t>
  </si>
  <si>
    <t xml:space="preserve">PRODUTIVIDADE </t>
  </si>
  <si>
    <t>(h/mês)</t>
  </si>
  <si>
    <t xml:space="preserve">PREÇO POR HORA </t>
  </si>
  <si>
    <t>(R$/h)</t>
  </si>
  <si>
    <t>Orientações para preenchimento:</t>
  </si>
  <si>
    <t>1. Preencha previamente os dados de entrada na planilha 3.CAGED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</si>
  <si>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</si>
  <si>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</si>
  <si>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</si>
  <si>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</si>
  <si>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</si>
  <si>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</si>
  <si>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</si>
  <si>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</si>
  <si>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</si>
  <si>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</si>
  <si>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</si>
  <si>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</si>
  <si>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</si>
  <si>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</si>
  <si>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</si>
  <si>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</si>
  <si>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</si>
  <si>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</si>
  <si>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</si>
  <si>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</si>
  <si>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</si>
  <si>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</si>
  <si>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</si>
  <si>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</si>
  <si>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</si>
  <si>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</si>
  <si>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</si>
  <si>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</si>
  <si>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</si>
  <si>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</si>
  <si>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</si>
  <si>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</si>
  <si>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</si>
  <si>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</si>
  <si>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</si>
  <si>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</si>
  <si>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</si>
  <si>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</si>
  <si>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</si>
  <si>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</si>
  <si>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</si>
  <si>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</si>
  <si>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</si>
  <si>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</si>
  <si>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</si>
  <si>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</si>
  <si>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</si>
  <si>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</si>
  <si>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</si>
  <si>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</si>
  <si>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</si>
  <si>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</si>
  <si>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</si>
  <si>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</si>
  <si>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</si>
  <si>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3.1. Veículo Trator 75hp com roçadeira articulada</t>
  </si>
  <si>
    <t>CÁLCULO DAS VERBAS INDENIZATÓRIAS CNAE 81290</t>
  </si>
  <si>
    <t>3. CAGED</t>
  </si>
  <si>
    <t>Rio Grande do Sul  -  Atividades de limpeza não especificadas anteriormente - CNAE 81290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</si>
  <si>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</si>
  <si>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</si>
  <si>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</si>
  <si>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</si>
  <si>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</si>
  <si>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</si>
  <si>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</si>
  <si>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</si>
  <si>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</si>
  <si>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</si>
  <si>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</si>
  <si>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</si>
  <si>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</si>
  <si>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</si>
  <si>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</si>
  <si>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</si>
  <si>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</si>
  <si>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</si>
  <si>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</si>
  <si>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</si>
  <si>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</si>
  <si>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</si>
  <si>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</si>
  <si>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</si>
  <si>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</si>
  <si>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</si>
  <si>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</si>
  <si>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</si>
  <si>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</si>
  <si>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</si>
  <si>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</si>
  <si>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</si>
  <si>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</si>
  <si>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</si>
  <si>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</si>
  <si>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</si>
  <si>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</si>
  <si>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</si>
  <si>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</si>
  <si>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</si>
  <si>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</si>
  <si>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</si>
  <si>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</si>
  <si>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</si>
  <si>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</si>
  <si>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</si>
  <si>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</si>
  <si>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5. Depreciação Referencial TCE/RS (%)</t>
  </si>
  <si>
    <t>Idade do veículo (ano)</t>
  </si>
  <si>
    <t>Depreciação Média</t>
  </si>
  <si>
    <t>6. Remuneração de Capital</t>
  </si>
  <si>
    <t>Fórmula de cálculo da remuneração de capital:</t>
  </si>
  <si>
    <r>
      <rPr>
        <sz val="12"/>
        <color theme="1"/>
        <rFont val="Arial"/>
      </rPr>
      <t>J</t>
    </r>
    <r>
      <rPr>
        <vertAlign val="subscript"/>
        <sz val="12"/>
        <color rgb="FF000000"/>
        <rFont val="Arial"/>
      </rPr>
      <t>m</t>
    </r>
    <r>
      <rPr>
        <sz val="12"/>
        <color rgb="FF000000"/>
        <rFont val="Arial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</si>
  <si>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</si>
  <si>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</si>
  <si>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0</t>
    </r>
    <r>
      <rPr>
        <sz val="12"/>
        <color rgb="FF000000"/>
        <rFont val="Arial"/>
      </rPr>
      <t xml:space="preserve"> = valor inicial do bem</t>
    </r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</si>
  <si>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r</t>
    </r>
    <r>
      <rPr>
        <sz val="12"/>
        <color rgb="FF000000"/>
        <rFont val="Arial"/>
      </rPr>
      <t xml:space="preserve"> = valor residual do bem</t>
    </r>
  </si>
  <si>
    <t>n = vida útil do bem em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</si>
</sst>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&quot;R$ &quot;#,##0.00"/>
    <numFmt numFmtId="166" formatCode="&quot;R$ &quot;#,##0.00_);\(&quot;R$ &quot;#,##0.00\)"/>
    <numFmt numFmtId="167" formatCode="_(* #,##0_);_(* \(#,##0\);_(* &quot;-&quot;??_);_(@_)"/>
    <numFmt numFmtId="168" formatCode="_-* #,##0.00_-;\-* #,##0.00_-;_-* &quot;-&quot;??_-;_-@"/>
    <numFmt numFmtId="169" formatCode="_(* #,##0.000_);_(* \(#,##0.000\);_(* &quot;-&quot;??_);_(@_)"/>
    <numFmt numFmtId="170" formatCode="0.0000"/>
  </numFmts>
  <fonts count="27" x14ac:knownFonts="1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Arial"/>
    </font>
    <font>
      <sz val="10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u/>
      <sz val="10"/>
      <color rgb="FF0000FF"/>
      <name val="Arial"/>
    </font>
    <font>
      <b/>
      <sz val="9"/>
      <color theme="1"/>
      <name val="Arial"/>
    </font>
    <font>
      <sz val="8"/>
      <color theme="1"/>
      <name val="Arial"/>
    </font>
    <font>
      <u/>
      <sz val="10"/>
      <color rgb="FF0000FF"/>
      <name val="Arial"/>
    </font>
    <font>
      <sz val="10"/>
      <color rgb="FFFF0000"/>
      <name val="Arial"/>
    </font>
    <font>
      <sz val="9"/>
      <color theme="1"/>
      <name val="Arial"/>
    </font>
    <font>
      <i/>
      <sz val="10"/>
      <color theme="1"/>
      <name val="Arial"/>
    </font>
    <font>
      <b/>
      <sz val="10"/>
      <color rgb="FF000000"/>
      <name val="Arial"/>
    </font>
    <font>
      <b/>
      <sz val="12"/>
      <color rgb="FFFF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3"/>
      <color theme="1"/>
      <name val="Arial"/>
    </font>
    <font>
      <u/>
      <sz val="10"/>
      <color rgb="FF0000FF"/>
      <name val="Arial"/>
    </font>
    <font>
      <b/>
      <sz val="10"/>
      <color rgb="FFFF0000"/>
      <name val="Arial"/>
    </font>
    <font>
      <sz val="10"/>
      <color theme="1"/>
      <name val="Calibri"/>
    </font>
    <font>
      <sz val="12"/>
      <color theme="1"/>
      <name val="Arial"/>
    </font>
    <font>
      <b/>
      <u/>
      <sz val="9"/>
      <color theme="1"/>
      <name val="Arial"/>
    </font>
    <font>
      <vertAlign val="subscript"/>
      <sz val="12"/>
      <color rgb="FF000000"/>
      <name val="Arial"/>
    </font>
    <font>
      <sz val="12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DDD9C3"/>
        <bgColor rgb="FFDDD9C3"/>
      </patternFill>
    </fill>
    <fill>
      <patternFill patternType="solid">
        <fgColor rgb="FFEEECE1"/>
        <bgColor rgb="FFEEECE1"/>
      </patternFill>
    </fill>
  </fills>
  <borders count="6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8">
    <xf numFmtId="0" fontId="0" fillId="0" borderId="0" xfId="0" applyFont="1" applyAlignment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10" fontId="7" fillId="0" borderId="19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horizontal="left" vertical="center"/>
    </xf>
    <xf numFmtId="4" fontId="7" fillId="0" borderId="1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left" vertical="center"/>
    </xf>
    <xf numFmtId="165" fontId="7" fillId="0" borderId="20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4" fontId="7" fillId="0" borderId="23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1" fontId="1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vertical="center"/>
    </xf>
    <xf numFmtId="4" fontId="7" fillId="0" borderId="26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" fontId="7" fillId="0" borderId="2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164" fontId="1" fillId="0" borderId="31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9" fontId="7" fillId="3" borderId="32" xfId="0" applyNumberFormat="1" applyFont="1" applyFill="1" applyBorder="1" applyAlignment="1">
      <alignment vertical="center"/>
    </xf>
    <xf numFmtId="167" fontId="7" fillId="0" borderId="0" xfId="0" applyNumberFormat="1" applyFont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64" fontId="9" fillId="4" borderId="34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164" fontId="1" fillId="3" borderId="36" xfId="0" applyNumberFormat="1" applyFont="1" applyFill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18" xfId="0" applyNumberFormat="1" applyFont="1" applyBorder="1" applyAlignment="1">
      <alignment vertical="center"/>
    </xf>
    <xf numFmtId="164" fontId="7" fillId="4" borderId="3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8" fontId="1" fillId="0" borderId="0" xfId="0" applyNumberFormat="1" applyFont="1" applyAlignment="1">
      <alignment vertical="center"/>
    </xf>
    <xf numFmtId="167" fontId="1" fillId="0" borderId="18" xfId="0" applyNumberFormat="1" applyFont="1" applyBorder="1" applyAlignment="1">
      <alignment horizontal="center" vertical="center"/>
    </xf>
    <xf numFmtId="164" fontId="1" fillId="3" borderId="37" xfId="0" applyNumberFormat="1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167" fontId="1" fillId="0" borderId="18" xfId="0" applyNumberFormat="1" applyFont="1" applyBorder="1" applyAlignment="1">
      <alignment vertical="center"/>
    </xf>
    <xf numFmtId="164" fontId="7" fillId="4" borderId="41" xfId="0" applyNumberFormat="1" applyFont="1" applyFill="1" applyBorder="1" applyAlignment="1">
      <alignment vertical="center"/>
    </xf>
    <xf numFmtId="164" fontId="1" fillId="3" borderId="18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9" fillId="4" borderId="21" xfId="0" applyFont="1" applyFill="1" applyBorder="1" applyAlignment="1">
      <alignment horizontal="center" vertical="center" wrapText="1"/>
    </xf>
    <xf numFmtId="13" fontId="1" fillId="3" borderId="18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7" fillId="4" borderId="4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36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4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4" borderId="44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164" fontId="9" fillId="4" borderId="45" xfId="0" applyNumberFormat="1" applyFont="1" applyFill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3" borderId="18" xfId="0" applyNumberFormat="1" applyFont="1" applyFill="1" applyBorder="1" applyAlignment="1">
      <alignment vertical="center"/>
    </xf>
    <xf numFmtId="4" fontId="1" fillId="3" borderId="18" xfId="0" applyNumberFormat="1" applyFont="1" applyFill="1" applyBorder="1" applyAlignment="1">
      <alignment horizontal="center" vertical="center"/>
    </xf>
    <xf numFmtId="169" fontId="1" fillId="3" borderId="18" xfId="0" applyNumberFormat="1" applyFont="1" applyFill="1" applyBorder="1" applyAlignment="1">
      <alignment horizontal="center" vertical="center"/>
    </xf>
    <xf numFmtId="16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67" fontId="7" fillId="0" borderId="18" xfId="0" applyNumberFormat="1" applyFont="1" applyBorder="1" applyAlignment="1">
      <alignment horizontal="center" vertical="center"/>
    </xf>
    <xf numFmtId="169" fontId="7" fillId="0" borderId="18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3" borderId="36" xfId="0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" fontId="7" fillId="2" borderId="34" xfId="0" applyNumberFormat="1" applyFont="1" applyFill="1" applyBorder="1" applyAlignment="1">
      <alignment horizontal="center" vertical="center"/>
    </xf>
    <xf numFmtId="164" fontId="15" fillId="7" borderId="10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center" vertical="center"/>
    </xf>
    <xf numFmtId="0" fontId="1" fillId="0" borderId="0" xfId="0" applyFont="1"/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4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0" fontId="17" fillId="0" borderId="24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left" vertical="center"/>
    </xf>
    <xf numFmtId="10" fontId="18" fillId="0" borderId="24" xfId="0" applyNumberFormat="1" applyFont="1" applyBorder="1" applyAlignment="1">
      <alignment horizontal="right" vertical="center"/>
    </xf>
    <xf numFmtId="0" fontId="17" fillId="8" borderId="47" xfId="0" applyFont="1" applyFill="1" applyBorder="1" applyAlignment="1">
      <alignment horizontal="left" vertical="center"/>
    </xf>
    <xf numFmtId="0" fontId="18" fillId="8" borderId="18" xfId="0" applyFont="1" applyFill="1" applyBorder="1" applyAlignment="1">
      <alignment horizontal="left" vertical="center"/>
    </xf>
    <xf numFmtId="10" fontId="18" fillId="8" borderId="24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0" fontId="1" fillId="0" borderId="0" xfId="0" applyNumberFormat="1" applyFont="1"/>
    <xf numFmtId="9" fontId="17" fillId="0" borderId="0" xfId="0" applyNumberFormat="1" applyFont="1" applyAlignment="1">
      <alignment horizontal="right" vertical="center"/>
    </xf>
    <xf numFmtId="0" fontId="17" fillId="0" borderId="18" xfId="0" applyFont="1" applyBorder="1" applyAlignment="1">
      <alignment horizontal="left" vertical="center" wrapText="1"/>
    </xf>
    <xf numFmtId="0" fontId="17" fillId="9" borderId="48" xfId="0" applyFont="1" applyFill="1" applyBorder="1" applyAlignment="1">
      <alignment horizontal="left" vertical="center"/>
    </xf>
    <xf numFmtId="0" fontId="18" fillId="9" borderId="20" xfId="0" applyFont="1" applyFill="1" applyBorder="1" applyAlignment="1">
      <alignment horizontal="left" vertical="center"/>
    </xf>
    <xf numFmtId="10" fontId="18" fillId="9" borderId="49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10" fontId="18" fillId="0" borderId="0" xfId="0" applyNumberFormat="1" applyFont="1" applyAlignment="1">
      <alignment horizontal="right" vertical="center"/>
    </xf>
    <xf numFmtId="0" fontId="0" fillId="6" borderId="37" xfId="0" applyFont="1" applyFill="1" applyBorder="1" applyAlignment="1">
      <alignment horizontal="left" vertical="center"/>
    </xf>
    <xf numFmtId="10" fontId="17" fillId="0" borderId="0" xfId="0" applyNumberFormat="1" applyFont="1" applyAlignment="1">
      <alignment horizontal="right" vertical="center"/>
    </xf>
    <xf numFmtId="0" fontId="17" fillId="6" borderId="3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1" fillId="0" borderId="0" xfId="0" applyFont="1"/>
    <xf numFmtId="0" fontId="1" fillId="0" borderId="0" xfId="0" applyFont="1" applyAlignment="1">
      <alignment horizontal="left"/>
    </xf>
    <xf numFmtId="0" fontId="5" fillId="0" borderId="16" xfId="0" applyFont="1" applyBorder="1"/>
    <xf numFmtId="0" fontId="4" fillId="0" borderId="19" xfId="0" applyFont="1" applyBorder="1"/>
    <xf numFmtId="0" fontId="5" fillId="0" borderId="50" xfId="0" applyFont="1" applyBorder="1"/>
    <xf numFmtId="0" fontId="5" fillId="3" borderId="24" xfId="0" applyFont="1" applyFill="1" applyBorder="1"/>
    <xf numFmtId="0" fontId="5" fillId="0" borderId="47" xfId="0" applyFont="1" applyBorder="1"/>
    <xf numFmtId="0" fontId="4" fillId="0" borderId="47" xfId="0" applyFont="1" applyBorder="1"/>
    <xf numFmtId="0" fontId="4" fillId="3" borderId="24" xfId="0" applyFont="1" applyFill="1" applyBorder="1"/>
    <xf numFmtId="0" fontId="4" fillId="0" borderId="50" xfId="0" applyFont="1" applyBorder="1"/>
    <xf numFmtId="0" fontId="4" fillId="3" borderId="51" xfId="0" applyFont="1" applyFill="1" applyBorder="1"/>
    <xf numFmtId="0" fontId="4" fillId="0" borderId="52" xfId="0" applyFont="1" applyBorder="1"/>
    <xf numFmtId="0" fontId="4" fillId="0" borderId="53" xfId="0" applyFont="1" applyBorder="1"/>
    <xf numFmtId="0" fontId="4" fillId="3" borderId="54" xfId="0" applyFont="1" applyFill="1" applyBorder="1"/>
    <xf numFmtId="0" fontId="4" fillId="0" borderId="24" xfId="0" applyFont="1" applyBorder="1"/>
    <xf numFmtId="0" fontId="1" fillId="0" borderId="55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0" xfId="0" applyFont="1"/>
    <xf numFmtId="0" fontId="5" fillId="0" borderId="56" xfId="0" applyFont="1" applyBorder="1"/>
    <xf numFmtId="10" fontId="5" fillId="0" borderId="24" xfId="0" applyNumberFormat="1" applyFont="1" applyBorder="1"/>
    <xf numFmtId="170" fontId="5" fillId="0" borderId="24" xfId="0" applyNumberFormat="1" applyFont="1" applyBorder="1"/>
    <xf numFmtId="0" fontId="5" fillId="0" borderId="24" xfId="0" applyFont="1" applyBorder="1"/>
    <xf numFmtId="9" fontId="5" fillId="0" borderId="24" xfId="0" applyNumberFormat="1" applyFont="1" applyBorder="1"/>
    <xf numFmtId="0" fontId="5" fillId="0" borderId="25" xfId="0" applyFont="1" applyBorder="1"/>
    <xf numFmtId="9" fontId="5" fillId="0" borderId="27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9" fontId="4" fillId="0" borderId="47" xfId="0" applyNumberFormat="1" applyFont="1" applyBorder="1"/>
    <xf numFmtId="9" fontId="4" fillId="0" borderId="18" xfId="0" applyNumberFormat="1" applyFont="1" applyBorder="1" applyAlignment="1">
      <alignment horizontal="center"/>
    </xf>
    <xf numFmtId="9" fontId="4" fillId="0" borderId="24" xfId="0" applyNumberFormat="1" applyFont="1" applyBorder="1"/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10" fontId="4" fillId="3" borderId="15" xfId="0" applyNumberFormat="1" applyFont="1" applyFill="1" applyBorder="1" applyAlignment="1">
      <alignment horizontal="center" vertical="center"/>
    </xf>
    <xf numFmtId="10" fontId="4" fillId="0" borderId="47" xfId="0" applyNumberFormat="1" applyFont="1" applyBorder="1" applyAlignment="1">
      <alignment horizontal="right"/>
    </xf>
    <xf numFmtId="10" fontId="4" fillId="0" borderId="18" xfId="0" applyNumberFormat="1" applyFont="1" applyBorder="1" applyAlignment="1">
      <alignment horizontal="right"/>
    </xf>
    <xf numFmtId="10" fontId="4" fillId="0" borderId="24" xfId="0" applyNumberFormat="1" applyFont="1" applyBorder="1" applyAlignment="1">
      <alignment horizontal="right"/>
    </xf>
    <xf numFmtId="0" fontId="4" fillId="0" borderId="4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10" fontId="4" fillId="3" borderId="24" xfId="0" applyNumberFormat="1" applyFont="1" applyFill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10" fontId="4" fillId="3" borderId="18" xfId="0" applyNumberFormat="1" applyFont="1" applyFill="1" applyBorder="1" applyAlignment="1">
      <alignment horizontal="center"/>
    </xf>
    <xf numFmtId="10" fontId="4" fillId="0" borderId="24" xfId="0" applyNumberFormat="1" applyFont="1" applyBorder="1"/>
    <xf numFmtId="10" fontId="4" fillId="3" borderId="24" xfId="0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horizontal="right"/>
    </xf>
    <xf numFmtId="0" fontId="4" fillId="3" borderId="18" xfId="0" applyFont="1" applyFill="1" applyBorder="1" applyAlignment="1">
      <alignment horizontal="center"/>
    </xf>
    <xf numFmtId="0" fontId="4" fillId="0" borderId="48" xfId="0" applyFont="1" applyBorder="1" applyAlignment="1">
      <alignment horizontal="left" vertical="center"/>
    </xf>
    <xf numFmtId="10" fontId="4" fillId="3" borderId="49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0" fontId="4" fillId="0" borderId="60" xfId="0" applyNumberFormat="1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61" xfId="0" applyFont="1" applyBorder="1" applyAlignment="1">
      <alignment vertical="center"/>
    </xf>
    <xf numFmtId="0" fontId="5" fillId="8" borderId="62" xfId="0" applyFont="1" applyFill="1" applyBorder="1" applyAlignment="1">
      <alignment vertical="center" wrapText="1"/>
    </xf>
    <xf numFmtId="0" fontId="4" fillId="8" borderId="63" xfId="0" applyFont="1" applyFill="1" applyBorder="1" applyAlignment="1">
      <alignment vertical="center"/>
    </xf>
    <xf numFmtId="10" fontId="5" fillId="8" borderId="32" xfId="0" applyNumberFormat="1" applyFont="1" applyFill="1" applyBorder="1" applyAlignment="1">
      <alignment horizontal="center" vertical="center" wrapText="1"/>
    </xf>
    <xf numFmtId="10" fontId="4" fillId="0" borderId="48" xfId="0" applyNumberFormat="1" applyFont="1" applyBorder="1" applyAlignment="1">
      <alignment horizontal="right"/>
    </xf>
    <xf numFmtId="10" fontId="4" fillId="0" borderId="20" xfId="0" applyNumberFormat="1" applyFont="1" applyBorder="1" applyAlignment="1">
      <alignment horizontal="right"/>
    </xf>
    <xf numFmtId="10" fontId="4" fillId="0" borderId="49" xfId="0" applyNumberFormat="1" applyFont="1" applyBorder="1" applyAlignment="1">
      <alignment horizontal="right"/>
    </xf>
    <xf numFmtId="0" fontId="4" fillId="0" borderId="5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/>
    <xf numFmtId="0" fontId="18" fillId="0" borderId="47" xfId="0" applyFont="1" applyBorder="1" applyAlignment="1">
      <alignment horizontal="center" vertical="center"/>
    </xf>
    <xf numFmtId="0" fontId="18" fillId="11" borderId="18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2" fontId="17" fillId="11" borderId="18" xfId="0" applyNumberFormat="1" applyFont="1" applyFill="1" applyBorder="1" applyAlignment="1">
      <alignment horizontal="right" vertical="center"/>
    </xf>
    <xf numFmtId="0" fontId="17" fillId="0" borderId="48" xfId="0" applyFont="1" applyBorder="1" applyAlignment="1">
      <alignment horizontal="center" vertical="center"/>
    </xf>
    <xf numFmtId="2" fontId="17" fillId="11" borderId="20" xfId="0" applyNumberFormat="1" applyFont="1" applyFill="1" applyBorder="1" applyAlignment="1">
      <alignment horizontal="right" vertical="center"/>
    </xf>
    <xf numFmtId="0" fontId="2" fillId="10" borderId="64" xfId="0" applyFont="1" applyFill="1" applyBorder="1" applyAlignment="1">
      <alignment horizontal="center"/>
    </xf>
    <xf numFmtId="0" fontId="1" fillId="0" borderId="65" xfId="0" applyFont="1" applyBorder="1"/>
    <xf numFmtId="0" fontId="23" fillId="0" borderId="65" xfId="0" applyFont="1" applyBorder="1" applyAlignment="1">
      <alignment horizontal="left"/>
    </xf>
    <xf numFmtId="0" fontId="23" fillId="0" borderId="6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5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164" fontId="6" fillId="2" borderId="9" xfId="0" applyNumberFormat="1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164" fontId="7" fillId="0" borderId="16" xfId="0" applyNumberFormat="1" applyFont="1" applyBorder="1" applyAlignment="1">
      <alignment horizontal="left" vertical="center"/>
    </xf>
    <xf numFmtId="0" fontId="3" fillId="0" borderId="17" xfId="0" applyFont="1" applyBorder="1"/>
    <xf numFmtId="164" fontId="7" fillId="0" borderId="9" xfId="0" applyNumberFormat="1" applyFont="1" applyBorder="1" applyAlignment="1">
      <alignment horizontal="center" vertical="center"/>
    </xf>
    <xf numFmtId="0" fontId="3" fillId="0" borderId="22" xfId="0" applyFont="1" applyBorder="1"/>
    <xf numFmtId="0" fontId="7" fillId="0" borderId="28" xfId="0" applyFont="1" applyBorder="1" applyAlignment="1">
      <alignment horizontal="center" vertical="center"/>
    </xf>
    <xf numFmtId="0" fontId="3" fillId="0" borderId="29" xfId="0" applyFont="1" applyBorder="1"/>
    <xf numFmtId="0" fontId="3" fillId="0" borderId="30" xfId="0" applyFont="1" applyBorder="1"/>
    <xf numFmtId="0" fontId="10" fillId="6" borderId="38" xfId="0" applyFont="1" applyFill="1" applyBorder="1" applyAlignment="1">
      <alignment horizontal="left" vertical="center"/>
    </xf>
    <xf numFmtId="0" fontId="3" fillId="0" borderId="39" xfId="0" applyFont="1" applyBorder="1"/>
    <xf numFmtId="0" fontId="3" fillId="0" borderId="40" xfId="0" applyFont="1" applyBorder="1"/>
    <xf numFmtId="0" fontId="2" fillId="2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46" xfId="0" applyFont="1" applyBorder="1"/>
    <xf numFmtId="0" fontId="7" fillId="0" borderId="0" xfId="0" applyFont="1" applyAlignment="1">
      <alignment horizontal="center" wrapText="1"/>
    </xf>
    <xf numFmtId="0" fontId="0" fillId="0" borderId="0" xfId="0" applyFont="1" applyAlignment="1"/>
    <xf numFmtId="0" fontId="2" fillId="10" borderId="12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3" fillId="0" borderId="59" xfId="0" applyFont="1" applyBorder="1"/>
    <xf numFmtId="0" fontId="6" fillId="1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4</xdr:row>
      <xdr:rowOff>28575</xdr:rowOff>
    </xdr:from>
    <xdr:ext cx="1285875" cy="361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</xdr:row>
      <xdr:rowOff>9525</xdr:rowOff>
    </xdr:from>
    <xdr:ext cx="2038350" cy="37147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90"/>
  <sheetViews>
    <sheetView tabSelected="1" topLeftCell="A76" workbookViewId="0"/>
  </sheetViews>
  <sheetFormatPr defaultColWidth="14.42578125" defaultRowHeight="15" customHeight="1" x14ac:dyDescent="0.2"/>
  <cols>
    <col min="1" max="1" width="44.5703125" customWidth="1"/>
    <col min="2" max="2" width="16" customWidth="1"/>
    <col min="3" max="3" width="11.85546875" customWidth="1"/>
    <col min="4" max="4" width="14.7109375" customWidth="1"/>
    <col min="5" max="5" width="15.42578125" customWidth="1"/>
    <col min="6" max="6" width="13.28515625" customWidth="1"/>
    <col min="7" max="7" width="28.140625" customWidth="1"/>
    <col min="8" max="8" width="9.140625" customWidth="1"/>
    <col min="9" max="9" width="14.5703125" customWidth="1"/>
    <col min="10" max="10" width="13.42578125" customWidth="1"/>
    <col min="11" max="26" width="9.140625" customWidth="1"/>
  </cols>
  <sheetData>
    <row r="1" spans="1:26" ht="16.5" customHeight="1" x14ac:dyDescent="0.2">
      <c r="A1" s="1"/>
      <c r="B1" s="2"/>
      <c r="C1" s="2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2">
      <c r="A2" s="238" t="s">
        <v>0</v>
      </c>
      <c r="B2" s="239"/>
      <c r="C2" s="239"/>
      <c r="D2" s="239"/>
      <c r="E2" s="239"/>
      <c r="F2" s="240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 x14ac:dyDescent="0.2">
      <c r="A3" s="241" t="s">
        <v>1</v>
      </c>
      <c r="B3" s="242"/>
      <c r="C3" s="242"/>
      <c r="D3" s="242"/>
      <c r="E3" s="242"/>
      <c r="F3" s="243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0.5" customHeight="1" x14ac:dyDescent="0.2">
      <c r="A4" s="6"/>
      <c r="B4" s="2"/>
      <c r="C4" s="2"/>
      <c r="D4" s="3"/>
      <c r="E4" s="3"/>
      <c r="F4" s="7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244" t="s">
        <v>2</v>
      </c>
      <c r="B5" s="245"/>
      <c r="C5" s="245"/>
      <c r="D5" s="245"/>
      <c r="E5" s="245"/>
      <c r="F5" s="246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8" t="s">
        <v>3</v>
      </c>
      <c r="B6" s="9"/>
      <c r="C6" s="9"/>
      <c r="D6" s="10"/>
      <c r="E6" s="11" t="s">
        <v>4</v>
      </c>
      <c r="F6" s="12" t="s">
        <v>5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3" t="str">
        <f>A36</f>
        <v>1. Mão-de-obra</v>
      </c>
      <c r="B7" s="14"/>
      <c r="C7" s="14"/>
      <c r="D7" s="14"/>
      <c r="E7" s="15">
        <f>+F71</f>
        <v>3458.7078777796924</v>
      </c>
      <c r="F7" s="16">
        <f t="shared" ref="F7:F23" si="0">IFERROR(E7/$E$23,0)</f>
        <v>0.20775060666295569</v>
      </c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19" t="str">
        <f>A38</f>
        <v>1.1. Operador de máquinas</v>
      </c>
      <c r="B8" s="20"/>
      <c r="C8" s="20"/>
      <c r="D8" s="20"/>
      <c r="E8" s="21">
        <f>F51</f>
        <v>3093.9281854719998</v>
      </c>
      <c r="F8" s="16">
        <f t="shared" si="0"/>
        <v>0.18583976450652059</v>
      </c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9" t="str">
        <f>A54</f>
        <v>1.2. Vale Transporte</v>
      </c>
      <c r="B9" s="20"/>
      <c r="C9" s="20"/>
      <c r="D9" s="20"/>
      <c r="E9" s="21">
        <f>F59</f>
        <v>90.771692307692319</v>
      </c>
      <c r="F9" s="16">
        <f t="shared" si="0"/>
        <v>5.4522887769440607E-3</v>
      </c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9" t="str">
        <f>A61</f>
        <v>1.3. Vale-refeição (diário)</v>
      </c>
      <c r="B10" s="20"/>
      <c r="C10" s="20"/>
      <c r="D10" s="20"/>
      <c r="E10" s="21">
        <f>F64</f>
        <v>201.26400000000004</v>
      </c>
      <c r="F10" s="16">
        <f t="shared" si="0"/>
        <v>1.2089115235211676E-2</v>
      </c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9" t="str">
        <f>A66</f>
        <v>1.4. Auxílio Alimentação (mensal)</v>
      </c>
      <c r="B11" s="20"/>
      <c r="C11" s="20"/>
      <c r="D11" s="20"/>
      <c r="E11" s="21">
        <f>F69</f>
        <v>72.744000000000014</v>
      </c>
      <c r="F11" s="16">
        <f t="shared" si="0"/>
        <v>4.3694381442793452E-3</v>
      </c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247" t="str">
        <f>A73</f>
        <v>2. Uniformes e Equipamentos de Proteção Individual</v>
      </c>
      <c r="B12" s="248"/>
      <c r="C12" s="248"/>
      <c r="D12" s="14"/>
      <c r="E12" s="15">
        <f>+F88</f>
        <v>50.666666666666664</v>
      </c>
      <c r="F12" s="16">
        <f t="shared" si="0"/>
        <v>3.0433419385354132E-3</v>
      </c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22" t="str">
        <f>A90</f>
        <v>3. Veículos e Equipamentos</v>
      </c>
      <c r="B13" s="23"/>
      <c r="C13" s="14"/>
      <c r="D13" s="14"/>
      <c r="E13" s="15">
        <f>+F152</f>
        <v>9415.2010000000009</v>
      </c>
      <c r="F13" s="16">
        <f t="shared" si="0"/>
        <v>0.5655330801915901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4" t="str">
        <f>A92</f>
        <v>3.1. Retroescavadeira 85hp</v>
      </c>
      <c r="B14" s="25"/>
      <c r="C14" s="20"/>
      <c r="D14" s="20"/>
      <c r="E14" s="21">
        <f>SUM(E15:E20)</f>
        <v>9415.2010000000009</v>
      </c>
      <c r="F14" s="16">
        <f t="shared" si="0"/>
        <v>0.5655330801915901</v>
      </c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26" t="s">
        <v>6</v>
      </c>
      <c r="B15" s="25"/>
      <c r="C15" s="20"/>
      <c r="D15" s="20"/>
      <c r="E15" s="21">
        <f>F102</f>
        <v>2070.6666666666665</v>
      </c>
      <c r="F15" s="16">
        <f t="shared" si="0"/>
        <v>0.12437657975119729</v>
      </c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26" t="s">
        <v>7</v>
      </c>
      <c r="B16" s="25"/>
      <c r="C16" s="20"/>
      <c r="D16" s="20"/>
      <c r="E16" s="21">
        <f>F112</f>
        <v>534.03166666666664</v>
      </c>
      <c r="F16" s="16">
        <f t="shared" si="0"/>
        <v>3.2077124361959822E-2</v>
      </c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24" t="str">
        <f>A114</f>
        <v>3.1.3. Impostos e Seguros</v>
      </c>
      <c r="B17" s="25"/>
      <c r="C17" s="20"/>
      <c r="D17" s="20"/>
      <c r="E17" s="21">
        <f>F119</f>
        <v>279.16666666666669</v>
      </c>
      <c r="F17" s="16">
        <f t="shared" si="0"/>
        <v>1.6768413641601376E-2</v>
      </c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24" t="str">
        <f>A121</f>
        <v>3.1.4. Consumos</v>
      </c>
      <c r="B18" s="25"/>
      <c r="C18" s="20"/>
      <c r="D18" s="20"/>
      <c r="E18" s="21">
        <f>F135</f>
        <v>5355.3360000000002</v>
      </c>
      <c r="F18" s="16">
        <f t="shared" si="0"/>
        <v>0.32167339428450964</v>
      </c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24" t="str">
        <f>A137</f>
        <v>3.1.5. Manutenção</v>
      </c>
      <c r="B19" s="25"/>
      <c r="C19" s="20"/>
      <c r="D19" s="20"/>
      <c r="E19" s="21">
        <f>F140</f>
        <v>672</v>
      </c>
      <c r="F19" s="16">
        <f t="shared" si="0"/>
        <v>4.0364324658469695E-2</v>
      </c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24" t="str">
        <f>A142</f>
        <v>3.1.6. Pneus</v>
      </c>
      <c r="B20" s="25"/>
      <c r="C20" s="20"/>
      <c r="D20" s="20"/>
      <c r="E20" s="21">
        <f>F149</f>
        <v>504</v>
      </c>
      <c r="F20" s="16">
        <f t="shared" si="0"/>
        <v>3.0273243493852273E-2</v>
      </c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22" t="str">
        <f>A154</f>
        <v>4. Monitoramento da Frota</v>
      </c>
      <c r="B21" s="23"/>
      <c r="C21" s="14"/>
      <c r="D21" s="14"/>
      <c r="E21" s="15">
        <f>+F163</f>
        <v>103.33333333333333</v>
      </c>
      <c r="F21" s="16">
        <f t="shared" si="0"/>
        <v>6.2068157956972243E-3</v>
      </c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">
      <c r="A22" s="22" t="str">
        <f>A167</f>
        <v>5. Benefícios e Despesas Indiretas - BDI</v>
      </c>
      <c r="B22" s="23"/>
      <c r="C22" s="14"/>
      <c r="D22" s="14"/>
      <c r="E22" s="27">
        <f>+F173</f>
        <v>3620.4558771349771</v>
      </c>
      <c r="F22" s="16">
        <f t="shared" si="0"/>
        <v>0.21746615541122155</v>
      </c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">
      <c r="A23" s="28" t="s">
        <v>8</v>
      </c>
      <c r="B23" s="29"/>
      <c r="C23" s="30"/>
      <c r="D23" s="30"/>
      <c r="E23" s="31">
        <f>E7+E12+E13+E21+E22</f>
        <v>16648.36475491467</v>
      </c>
      <c r="F23" s="16">
        <f t="shared" si="0"/>
        <v>1</v>
      </c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3"/>
      <c r="E24" s="3"/>
      <c r="F24" s="3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3"/>
      <c r="E25" s="3"/>
      <c r="F25" s="3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">
      <c r="A26" s="244" t="s">
        <v>9</v>
      </c>
      <c r="B26" s="245"/>
      <c r="C26" s="245"/>
      <c r="D26" s="245"/>
      <c r="E26" s="246"/>
      <c r="F26" s="3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249" t="s">
        <v>10</v>
      </c>
      <c r="B27" s="245"/>
      <c r="C27" s="245"/>
      <c r="D27" s="250"/>
      <c r="E27" s="32" t="s">
        <v>11</v>
      </c>
      <c r="F27" s="3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19" t="str">
        <f>+A38</f>
        <v>1.1. Operador de máquinas</v>
      </c>
      <c r="B28" s="20"/>
      <c r="C28" s="20"/>
      <c r="D28" s="33"/>
      <c r="E28" s="34">
        <f>C50</f>
        <v>1</v>
      </c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">
      <c r="A29" s="35" t="s">
        <v>12</v>
      </c>
      <c r="B29" s="36"/>
      <c r="C29" s="36"/>
      <c r="D29" s="37"/>
      <c r="E29" s="38">
        <f>SUM(E28)</f>
        <v>1</v>
      </c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">
      <c r="A30" s="39"/>
      <c r="B30" s="40"/>
      <c r="C30" s="3"/>
      <c r="D30" s="3"/>
      <c r="E30" s="7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">
      <c r="A31" s="251" t="s">
        <v>13</v>
      </c>
      <c r="B31" s="252"/>
      <c r="C31" s="252"/>
      <c r="D31" s="253"/>
      <c r="E31" s="32" t="s">
        <v>11</v>
      </c>
      <c r="F31" s="1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41" t="str">
        <f>+A92</f>
        <v>3.1. Retroescavadeira 85hp</v>
      </c>
      <c r="B32" s="20"/>
      <c r="C32" s="20"/>
      <c r="D32" s="33"/>
      <c r="E32" s="42">
        <f>C101</f>
        <v>1</v>
      </c>
      <c r="F32" s="1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3"/>
      <c r="B33" s="3"/>
      <c r="C33" s="3"/>
      <c r="D33" s="1"/>
      <c r="E33" s="43"/>
      <c r="F33" s="1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44" t="s">
        <v>14</v>
      </c>
      <c r="B34" s="45">
        <v>1</v>
      </c>
      <c r="C34" s="17"/>
      <c r="D34" s="18"/>
      <c r="E34" s="46"/>
      <c r="F34" s="18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3"/>
      <c r="B35" s="3"/>
      <c r="C35" s="3"/>
      <c r="D35" s="1"/>
      <c r="E35" s="43"/>
      <c r="F35" s="1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8" t="s">
        <v>15</v>
      </c>
      <c r="B36" s="1"/>
      <c r="C36" s="1"/>
      <c r="D36" s="3"/>
      <c r="E36" s="3"/>
      <c r="F36" s="3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3"/>
      <c r="E37" s="3"/>
      <c r="F37" s="3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 t="s">
        <v>16</v>
      </c>
      <c r="B38" s="1"/>
      <c r="C38" s="1"/>
      <c r="D38" s="3"/>
      <c r="E38" s="3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47" t="s">
        <v>17</v>
      </c>
      <c r="B39" s="48" t="s">
        <v>18</v>
      </c>
      <c r="C39" s="48" t="s">
        <v>11</v>
      </c>
      <c r="D39" s="49" t="s">
        <v>19</v>
      </c>
      <c r="E39" s="49" t="s">
        <v>20</v>
      </c>
      <c r="F39" s="50" t="s">
        <v>21</v>
      </c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customHeight="1" x14ac:dyDescent="0.2">
      <c r="A40" s="51" t="s">
        <v>22</v>
      </c>
      <c r="B40" s="52" t="s">
        <v>23</v>
      </c>
      <c r="C40" s="52">
        <v>1</v>
      </c>
      <c r="D40" s="53">
        <v>1593.6</v>
      </c>
      <c r="E40" s="54">
        <f>C40*D40</f>
        <v>1593.6</v>
      </c>
      <c r="F40" s="3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51" t="s">
        <v>24</v>
      </c>
      <c r="B41" s="52" t="s">
        <v>23</v>
      </c>
      <c r="C41" s="52">
        <v>1</v>
      </c>
      <c r="D41" s="53">
        <v>1100</v>
      </c>
      <c r="E41" s="54"/>
      <c r="F41" s="3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 x14ac:dyDescent="0.2">
      <c r="A42" s="55" t="s">
        <v>25</v>
      </c>
      <c r="B42" s="56" t="s">
        <v>26</v>
      </c>
      <c r="C42" s="57">
        <v>0</v>
      </c>
      <c r="D42" s="58">
        <f>D40/220*2</f>
        <v>14.487272727272726</v>
      </c>
      <c r="E42" s="58">
        <f t="shared" ref="E42:E43" si="1">C42*D42</f>
        <v>0</v>
      </c>
      <c r="F42" s="3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55" t="s">
        <v>27</v>
      </c>
      <c r="B43" s="56" t="s">
        <v>26</v>
      </c>
      <c r="C43" s="57">
        <v>0</v>
      </c>
      <c r="D43" s="58">
        <f>D40/220*1.5</f>
        <v>10.865454545454545</v>
      </c>
      <c r="E43" s="58">
        <f t="shared" si="1"/>
        <v>0</v>
      </c>
      <c r="F43" s="3"/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2">
      <c r="A44" s="55" t="s">
        <v>28</v>
      </c>
      <c r="B44" s="56" t="s">
        <v>29</v>
      </c>
      <c r="C44" s="1"/>
      <c r="D44" s="58">
        <f>63/302*(SUM(E42:E43))</f>
        <v>0</v>
      </c>
      <c r="E44" s="58">
        <f>D44</f>
        <v>0</v>
      </c>
      <c r="F44" s="3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55" t="s">
        <v>30</v>
      </c>
      <c r="B45" s="56"/>
      <c r="C45" s="59">
        <v>1</v>
      </c>
      <c r="D45" s="58"/>
      <c r="E45" s="58"/>
      <c r="F45" s="3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55" t="s">
        <v>31</v>
      </c>
      <c r="B46" s="56" t="s">
        <v>5</v>
      </c>
      <c r="C46" s="60">
        <v>20</v>
      </c>
      <c r="D46" s="58">
        <f>IF(C45=2,SUM(E40:E44),IF(C45=1,(SUM(E40:E44))*D41/D40,0))</f>
        <v>1100</v>
      </c>
      <c r="E46" s="58">
        <f>C46*D46/100</f>
        <v>220</v>
      </c>
      <c r="F46" s="3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61" t="s">
        <v>32</v>
      </c>
      <c r="B47" s="62"/>
      <c r="C47" s="62"/>
      <c r="D47" s="63"/>
      <c r="E47" s="64">
        <f>SUM(E40:E46)</f>
        <v>1813.6</v>
      </c>
      <c r="F47" s="17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55" t="s">
        <v>33</v>
      </c>
      <c r="B48" s="56" t="s">
        <v>5</v>
      </c>
      <c r="C48" s="65">
        <f>'2.Encargos Sociais'!C37*100</f>
        <v>70.595951999999997</v>
      </c>
      <c r="D48" s="58">
        <f>E47</f>
        <v>1813.6</v>
      </c>
      <c r="E48" s="58">
        <f>D48*C48/100</f>
        <v>1280.3281854719999</v>
      </c>
      <c r="F48" s="3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61" t="s">
        <v>34</v>
      </c>
      <c r="B49" s="66"/>
      <c r="C49" s="66"/>
      <c r="D49" s="67"/>
      <c r="E49" s="64">
        <f>E47+E48</f>
        <v>3093.9281854719998</v>
      </c>
      <c r="F49" s="17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55" t="s">
        <v>35</v>
      </c>
      <c r="B50" s="56" t="s">
        <v>36</v>
      </c>
      <c r="C50" s="60">
        <v>1</v>
      </c>
      <c r="D50" s="58">
        <f>E49</f>
        <v>3093.9281854719998</v>
      </c>
      <c r="E50" s="58">
        <f>C50*D50</f>
        <v>3093.9281854719998</v>
      </c>
      <c r="F50" s="3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68" t="s">
        <v>37</v>
      </c>
      <c r="E51" s="69">
        <f>$B$34</f>
        <v>1</v>
      </c>
      <c r="F51" s="70">
        <f>E50*E51</f>
        <v>3093.9281854719998</v>
      </c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.75" customHeight="1" x14ac:dyDescent="0.2">
      <c r="A52" s="1"/>
      <c r="B52" s="1"/>
      <c r="C52" s="1"/>
      <c r="D52" s="3"/>
      <c r="E52" s="3"/>
      <c r="F52" s="3"/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3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 t="s">
        <v>38</v>
      </c>
      <c r="B54" s="71"/>
      <c r="C54" s="1"/>
      <c r="D54" s="3"/>
      <c r="E54" s="1"/>
      <c r="F54" s="3"/>
      <c r="G54" s="3"/>
      <c r="H54" s="1"/>
      <c r="I54" s="72"/>
      <c r="J54" s="7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47" t="s">
        <v>17</v>
      </c>
      <c r="B55" s="48" t="s">
        <v>18</v>
      </c>
      <c r="C55" s="48" t="s">
        <v>11</v>
      </c>
      <c r="D55" s="49" t="s">
        <v>19</v>
      </c>
      <c r="E55" s="49" t="s">
        <v>20</v>
      </c>
      <c r="F55" s="50" t="s">
        <v>39</v>
      </c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55" t="s">
        <v>40</v>
      </c>
      <c r="B56" s="56" t="s">
        <v>29</v>
      </c>
      <c r="C56" s="73">
        <v>1</v>
      </c>
      <c r="D56" s="74">
        <v>4</v>
      </c>
      <c r="E56" s="58"/>
      <c r="F56" s="3"/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55" t="s">
        <v>41</v>
      </c>
      <c r="B57" s="56" t="s">
        <v>42</v>
      </c>
      <c r="C57" s="75">
        <v>21</v>
      </c>
      <c r="D57" s="54"/>
      <c r="E57" s="54"/>
      <c r="F57" s="3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51" t="s">
        <v>43</v>
      </c>
      <c r="B58" s="52" t="s">
        <v>44</v>
      </c>
      <c r="C58" s="76">
        <f>$C$57*2*C50</f>
        <v>42</v>
      </c>
      <c r="D58" s="54">
        <f>IFERROR((($C$57*2*$D$56)-(E40*0.06*C57/26))/($C$57*2),"-")</f>
        <v>2.1612307692307695</v>
      </c>
      <c r="E58" s="54">
        <f>IFERROR(C58*D58,"-")</f>
        <v>90.771692307692319</v>
      </c>
      <c r="F58" s="3"/>
      <c r="G58" s="3"/>
      <c r="H58" s="1"/>
      <c r="I58" s="72"/>
      <c r="J58" s="7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254"/>
      <c r="B59" s="255"/>
      <c r="C59" s="255"/>
      <c r="D59" s="255"/>
      <c r="E59" s="256"/>
      <c r="F59" s="77">
        <f>SUM(E57:E58)</f>
        <v>90.771692307692319</v>
      </c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3"/>
      <c r="E60" s="3"/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 t="s">
        <v>45</v>
      </c>
      <c r="B61" s="1"/>
      <c r="C61" s="1"/>
      <c r="D61" s="3"/>
      <c r="E61" s="3"/>
      <c r="F61" s="17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47" t="s">
        <v>17</v>
      </c>
      <c r="B62" s="48" t="s">
        <v>18</v>
      </c>
      <c r="C62" s="48" t="s">
        <v>11</v>
      </c>
      <c r="D62" s="49" t="s">
        <v>19</v>
      </c>
      <c r="E62" s="49" t="s">
        <v>20</v>
      </c>
      <c r="F62" s="50" t="s">
        <v>46</v>
      </c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55" t="str">
        <f>+A58</f>
        <v>Operador</v>
      </c>
      <c r="B63" s="56" t="s">
        <v>47</v>
      </c>
      <c r="C63" s="76">
        <f>C57</f>
        <v>21</v>
      </c>
      <c r="D63" s="78">
        <f>11.98*80%</f>
        <v>9.5840000000000014</v>
      </c>
      <c r="E63" s="69">
        <f>C63*D63</f>
        <v>201.26400000000004</v>
      </c>
      <c r="F63" s="17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3"/>
      <c r="E64" s="3"/>
      <c r="F64" s="77">
        <f>SUM(E63)</f>
        <v>201.26400000000004</v>
      </c>
      <c r="G64" s="3"/>
      <c r="H64" s="1"/>
      <c r="I64" s="72"/>
      <c r="J64" s="7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3"/>
      <c r="E65" s="3"/>
      <c r="F65" s="3"/>
      <c r="G65" s="3"/>
      <c r="H65" s="1"/>
      <c r="I65" s="72"/>
      <c r="J65" s="7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 t="s">
        <v>48</v>
      </c>
      <c r="B66" s="1"/>
      <c r="C66" s="1"/>
      <c r="D66" s="3"/>
      <c r="E66" s="3"/>
      <c r="F66" s="17"/>
      <c r="G66" s="3"/>
      <c r="H66" s="1"/>
      <c r="I66" s="72"/>
      <c r="J66" s="7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47" t="s">
        <v>17</v>
      </c>
      <c r="B67" s="48" t="s">
        <v>18</v>
      </c>
      <c r="C67" s="48" t="s">
        <v>11</v>
      </c>
      <c r="D67" s="49" t="s">
        <v>19</v>
      </c>
      <c r="E67" s="49" t="s">
        <v>20</v>
      </c>
      <c r="F67" s="50" t="s">
        <v>49</v>
      </c>
      <c r="G67" s="3"/>
      <c r="H67" s="1"/>
      <c r="I67" s="72"/>
      <c r="J67" s="7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55" t="str">
        <f>+A63</f>
        <v>Operador</v>
      </c>
      <c r="B68" s="56" t="s">
        <v>47</v>
      </c>
      <c r="C68" s="76">
        <f>E28</f>
        <v>1</v>
      </c>
      <c r="D68" s="78">
        <f>90.93*80%</f>
        <v>72.744000000000014</v>
      </c>
      <c r="E68" s="69">
        <f>C68*D68</f>
        <v>72.744000000000014</v>
      </c>
      <c r="F68" s="17"/>
      <c r="G68" s="3"/>
      <c r="H68" s="1"/>
      <c r="I68" s="72"/>
      <c r="J68" s="7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68" t="s">
        <v>37</v>
      </c>
      <c r="E69" s="69">
        <f>$B$34</f>
        <v>1</v>
      </c>
      <c r="F69" s="77">
        <f>SUM(E68)*E69</f>
        <v>72.744000000000014</v>
      </c>
      <c r="G69" s="3"/>
      <c r="H69" s="1"/>
      <c r="I69" s="72"/>
      <c r="J69" s="7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3"/>
      <c r="E70" s="3"/>
      <c r="F70" s="3"/>
      <c r="G70" s="3"/>
      <c r="H70" s="1"/>
      <c r="I70" s="72"/>
      <c r="J70" s="7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79" t="s">
        <v>50</v>
      </c>
      <c r="B71" s="80"/>
      <c r="C71" s="80"/>
      <c r="D71" s="30"/>
      <c r="E71" s="81"/>
      <c r="F71" s="77">
        <f>F69+F64+F59+F51</f>
        <v>3458.7078777796924</v>
      </c>
      <c r="G71" s="3"/>
      <c r="H71" s="1"/>
      <c r="I71" s="72"/>
      <c r="J71" s="7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3"/>
      <c r="E72" s="3"/>
      <c r="F72" s="3"/>
      <c r="G72" s="3"/>
      <c r="H72" s="1"/>
      <c r="I72" s="72"/>
      <c r="J72" s="7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8" t="s">
        <v>51</v>
      </c>
      <c r="B73" s="1"/>
      <c r="C73" s="1"/>
      <c r="D73" s="3"/>
      <c r="E73" s="3"/>
      <c r="F73" s="3"/>
      <c r="G73" s="3"/>
      <c r="H73" s="1"/>
      <c r="I73" s="72"/>
      <c r="J73" s="7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3"/>
      <c r="E74" s="3"/>
      <c r="F74" s="3"/>
      <c r="G74" s="3"/>
      <c r="H74" s="1"/>
      <c r="I74" s="72"/>
      <c r="J74" s="7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">
      <c r="A75" s="1" t="s">
        <v>52</v>
      </c>
      <c r="B75" s="1"/>
      <c r="C75" s="1"/>
      <c r="D75" s="3"/>
      <c r="E75" s="3"/>
      <c r="F75" s="3"/>
      <c r="G75" s="3"/>
      <c r="H75" s="1"/>
      <c r="I75" s="72"/>
      <c r="J75" s="7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3"/>
      <c r="E76" s="3"/>
      <c r="F76" s="3"/>
      <c r="G76" s="3"/>
      <c r="H76" s="1"/>
      <c r="I76" s="72"/>
      <c r="J76" s="7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47" t="s">
        <v>17</v>
      </c>
      <c r="B77" s="48" t="s">
        <v>18</v>
      </c>
      <c r="C77" s="82" t="s">
        <v>53</v>
      </c>
      <c r="D77" s="49" t="s">
        <v>19</v>
      </c>
      <c r="E77" s="49" t="s">
        <v>20</v>
      </c>
      <c r="F77" s="50" t="s">
        <v>54</v>
      </c>
      <c r="G77" s="3"/>
      <c r="H77" s="1"/>
      <c r="I77" s="72"/>
      <c r="J77" s="7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55" t="s">
        <v>55</v>
      </c>
      <c r="B78" s="56" t="s">
        <v>47</v>
      </c>
      <c r="C78" s="83">
        <v>3</v>
      </c>
      <c r="D78" s="53">
        <v>38</v>
      </c>
      <c r="E78" s="54">
        <f t="shared" ref="E78:E83" si="2">IFERROR(D78/C78,0)</f>
        <v>12.666666666666666</v>
      </c>
      <c r="F78" s="3"/>
      <c r="G78" s="3"/>
      <c r="H78" s="1"/>
      <c r="I78" s="72"/>
      <c r="J78" s="7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55" t="s">
        <v>56</v>
      </c>
      <c r="B79" s="56" t="s">
        <v>47</v>
      </c>
      <c r="C79" s="83">
        <v>3</v>
      </c>
      <c r="D79" s="53">
        <v>25</v>
      </c>
      <c r="E79" s="54">
        <f t="shared" si="2"/>
        <v>8.3333333333333339</v>
      </c>
      <c r="F79" s="3"/>
      <c r="G79" s="3"/>
      <c r="H79" s="1"/>
      <c r="I79" s="72"/>
      <c r="J79" s="7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55" t="s">
        <v>57</v>
      </c>
      <c r="B80" s="56" t="s">
        <v>47</v>
      </c>
      <c r="C80" s="83">
        <v>1</v>
      </c>
      <c r="D80" s="53">
        <v>12</v>
      </c>
      <c r="E80" s="54">
        <f t="shared" si="2"/>
        <v>12</v>
      </c>
      <c r="F80" s="3"/>
      <c r="G80" s="3"/>
      <c r="H80" s="1"/>
      <c r="I80" s="72"/>
      <c r="J80" s="7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55" t="s">
        <v>58</v>
      </c>
      <c r="B81" s="56" t="s">
        <v>47</v>
      </c>
      <c r="C81" s="83">
        <v>6</v>
      </c>
      <c r="D81" s="53">
        <v>25</v>
      </c>
      <c r="E81" s="54">
        <f t="shared" si="2"/>
        <v>4.166666666666667</v>
      </c>
      <c r="F81" s="3"/>
      <c r="G81" s="3"/>
      <c r="H81" s="1"/>
      <c r="I81" s="72"/>
      <c r="J81" s="7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55" t="s">
        <v>59</v>
      </c>
      <c r="B82" s="56" t="s">
        <v>47</v>
      </c>
      <c r="C82" s="83">
        <v>3</v>
      </c>
      <c r="D82" s="53">
        <v>19</v>
      </c>
      <c r="E82" s="54">
        <f t="shared" si="2"/>
        <v>6.333333333333333</v>
      </c>
      <c r="F82" s="3"/>
      <c r="G82" s="3"/>
      <c r="H82" s="1"/>
      <c r="I82" s="72"/>
      <c r="J82" s="7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55" t="s">
        <v>60</v>
      </c>
      <c r="B83" s="56" t="s">
        <v>61</v>
      </c>
      <c r="C83" s="83">
        <v>6</v>
      </c>
      <c r="D83" s="53">
        <v>43</v>
      </c>
      <c r="E83" s="54">
        <f t="shared" si="2"/>
        <v>7.166666666666667</v>
      </c>
      <c r="F83" s="3"/>
      <c r="G83" s="3"/>
      <c r="H83" s="1"/>
      <c r="I83" s="72"/>
      <c r="J83" s="7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55" t="s">
        <v>35</v>
      </c>
      <c r="B84" s="56" t="s">
        <v>36</v>
      </c>
      <c r="C84" s="42">
        <f>C50</f>
        <v>1</v>
      </c>
      <c r="D84" s="58">
        <f>+SUM(E78:E83)</f>
        <v>50.666666666666664</v>
      </c>
      <c r="E84" s="58">
        <f>C84*D84</f>
        <v>50.666666666666664</v>
      </c>
      <c r="F84" s="3"/>
      <c r="G84" s="3"/>
      <c r="H84" s="1"/>
      <c r="I84" s="72"/>
      <c r="J84" s="7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68" t="s">
        <v>37</v>
      </c>
      <c r="E85" s="69">
        <f>$B$34</f>
        <v>1</v>
      </c>
      <c r="F85" s="70">
        <f>E84*E85</f>
        <v>50.666666666666664</v>
      </c>
      <c r="G85" s="3"/>
      <c r="H85" s="1"/>
      <c r="I85" s="72"/>
      <c r="J85" s="7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3"/>
      <c r="E86" s="3"/>
      <c r="F86" s="3"/>
      <c r="G86" s="3"/>
      <c r="H86" s="1"/>
      <c r="I86" s="72"/>
      <c r="J86" s="7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3"/>
      <c r="E87" s="3"/>
      <c r="F87" s="3"/>
      <c r="G87" s="3"/>
      <c r="H87" s="1"/>
      <c r="I87" s="72"/>
      <c r="J87" s="7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79" t="s">
        <v>62</v>
      </c>
      <c r="B88" s="84"/>
      <c r="C88" s="84"/>
      <c r="D88" s="85"/>
      <c r="E88" s="86"/>
      <c r="F88" s="87">
        <f>+F85</f>
        <v>50.666666666666664</v>
      </c>
      <c r="G88" s="3"/>
      <c r="H88" s="1"/>
      <c r="I88" s="72"/>
      <c r="J88" s="7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1"/>
      <c r="B89" s="1"/>
      <c r="C89" s="1"/>
      <c r="D89" s="3"/>
      <c r="E89" s="3"/>
      <c r="F89" s="3"/>
      <c r="G89" s="3"/>
      <c r="H89" s="1"/>
      <c r="I89" s="72"/>
      <c r="J89" s="7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8" t="s">
        <v>63</v>
      </c>
      <c r="B90" s="1"/>
      <c r="C90" s="1"/>
      <c r="D90" s="3"/>
      <c r="E90" s="3"/>
      <c r="F90" s="3"/>
      <c r="G90" s="3"/>
      <c r="H90" s="1"/>
      <c r="I90" s="72"/>
      <c r="J90" s="7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88"/>
      <c r="C91" s="1"/>
      <c r="D91" s="3"/>
      <c r="E91" s="3"/>
      <c r="F91" s="3"/>
      <c r="G91" s="3"/>
      <c r="H91" s="1"/>
      <c r="I91" s="72"/>
      <c r="J91" s="7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89" t="s">
        <v>64</v>
      </c>
      <c r="B92" s="1"/>
      <c r="C92" s="1"/>
      <c r="D92" s="3"/>
      <c r="E92" s="3"/>
      <c r="F92" s="3"/>
      <c r="G92" s="3"/>
      <c r="H92" s="1"/>
      <c r="I92" s="72"/>
      <c r="J92" s="7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3"/>
      <c r="E93" s="3"/>
      <c r="F93" s="3"/>
      <c r="G93" s="3"/>
      <c r="H93" s="1"/>
      <c r="I93" s="72"/>
      <c r="J93" s="7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88" t="s">
        <v>65</v>
      </c>
      <c r="B94" s="1"/>
      <c r="C94" s="1"/>
      <c r="D94" s="3"/>
      <c r="E94" s="3"/>
      <c r="F94" s="3"/>
      <c r="G94" s="3"/>
      <c r="H94" s="1"/>
      <c r="I94" s="72"/>
      <c r="J94" s="7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47" t="s">
        <v>17</v>
      </c>
      <c r="B95" s="48" t="s">
        <v>18</v>
      </c>
      <c r="C95" s="48" t="s">
        <v>11</v>
      </c>
      <c r="D95" s="49" t="s">
        <v>19</v>
      </c>
      <c r="E95" s="49" t="s">
        <v>20</v>
      </c>
      <c r="F95" s="50" t="s">
        <v>66</v>
      </c>
      <c r="G95" s="3"/>
      <c r="H95" s="1"/>
      <c r="I95" s="72"/>
      <c r="J95" s="7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51" t="s">
        <v>67</v>
      </c>
      <c r="B96" s="52" t="s">
        <v>47</v>
      </c>
      <c r="C96" s="52">
        <v>1</v>
      </c>
      <c r="D96" s="90">
        <v>320000</v>
      </c>
      <c r="E96" s="54">
        <f>C96*D96</f>
        <v>320000</v>
      </c>
      <c r="F96" s="3"/>
      <c r="G96" s="3"/>
      <c r="H96" s="1"/>
      <c r="I96" s="72"/>
      <c r="J96" s="7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55" t="s">
        <v>68</v>
      </c>
      <c r="B97" s="56" t="s">
        <v>69</v>
      </c>
      <c r="C97" s="91">
        <v>8</v>
      </c>
      <c r="D97" s="58"/>
      <c r="E97" s="58"/>
      <c r="F97" s="3"/>
      <c r="G97" s="3"/>
      <c r="H97" s="1"/>
      <c r="I97" s="72"/>
      <c r="J97" s="7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">
      <c r="A98" s="55" t="s">
        <v>70</v>
      </c>
      <c r="B98" s="56" t="s">
        <v>69</v>
      </c>
      <c r="C98" s="60">
        <v>0</v>
      </c>
      <c r="D98" s="58"/>
      <c r="E98" s="58"/>
      <c r="F98" s="92"/>
      <c r="G98" s="3"/>
      <c r="H98" s="1"/>
      <c r="I98" s="72"/>
      <c r="J98" s="7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">
      <c r="A99" s="55" t="s">
        <v>71</v>
      </c>
      <c r="B99" s="56" t="s">
        <v>5</v>
      </c>
      <c r="C99" s="65">
        <f>IFERROR(VLOOKUP(C97,'5. Depreciação'!A3:B17,2,FALSE),0)</f>
        <v>62.12</v>
      </c>
      <c r="D99" s="58">
        <f>E96</f>
        <v>320000</v>
      </c>
      <c r="E99" s="58">
        <f>C99*D99/100</f>
        <v>198784</v>
      </c>
      <c r="F99" s="3"/>
      <c r="G99" s="3"/>
      <c r="H99" s="1"/>
      <c r="I99" s="72"/>
      <c r="J99" s="7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">
      <c r="A100" s="93" t="s">
        <v>72</v>
      </c>
      <c r="B100" s="94" t="s">
        <v>23</v>
      </c>
      <c r="C100" s="94">
        <f>C97*12</f>
        <v>96</v>
      </c>
      <c r="D100" s="95">
        <f>IF(C98&lt;=C97,E99,0)</f>
        <v>198784</v>
      </c>
      <c r="E100" s="95">
        <f>IFERROR(D100/C100,0)</f>
        <v>2070.6666666666665</v>
      </c>
      <c r="F100" s="3"/>
      <c r="G100" s="3"/>
      <c r="H100" s="1"/>
      <c r="I100" s="72"/>
      <c r="J100" s="7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">
      <c r="A101" s="61" t="s">
        <v>73</v>
      </c>
      <c r="B101" s="96" t="s">
        <v>47</v>
      </c>
      <c r="C101" s="60">
        <v>1</v>
      </c>
      <c r="D101" s="64">
        <f>E100</f>
        <v>2070.6666666666665</v>
      </c>
      <c r="E101" s="97">
        <f>C101*D101</f>
        <v>2070.6666666666665</v>
      </c>
      <c r="F101" s="3"/>
      <c r="G101" s="3"/>
      <c r="H101" s="1"/>
      <c r="I101" s="72"/>
      <c r="J101" s="7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">
      <c r="A102" s="98"/>
      <c r="B102" s="98"/>
      <c r="C102" s="98"/>
      <c r="D102" s="68" t="s">
        <v>37</v>
      </c>
      <c r="E102" s="69">
        <f>$B$34</f>
        <v>1</v>
      </c>
      <c r="F102" s="87">
        <f>E101*E102</f>
        <v>2070.6666666666665</v>
      </c>
      <c r="G102" s="3"/>
      <c r="H102" s="1"/>
      <c r="I102" s="72"/>
      <c r="J102" s="7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">
      <c r="A103" s="1"/>
      <c r="B103" s="1"/>
      <c r="C103" s="1"/>
      <c r="D103" s="3"/>
      <c r="E103" s="3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88" t="s">
        <v>74</v>
      </c>
      <c r="B104" s="1"/>
      <c r="C104" s="1"/>
      <c r="D104" s="3"/>
      <c r="E104" s="3"/>
      <c r="F104" s="3"/>
      <c r="G104" s="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">
      <c r="A105" s="99" t="s">
        <v>17</v>
      </c>
      <c r="B105" s="100" t="s">
        <v>18</v>
      </c>
      <c r="C105" s="100" t="s">
        <v>11</v>
      </c>
      <c r="D105" s="49" t="s">
        <v>19</v>
      </c>
      <c r="E105" s="101" t="s">
        <v>20</v>
      </c>
      <c r="F105" s="50" t="s">
        <v>75</v>
      </c>
      <c r="G105" s="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55" t="s">
        <v>76</v>
      </c>
      <c r="B106" s="56" t="s">
        <v>47</v>
      </c>
      <c r="C106" s="52">
        <v>1</v>
      </c>
      <c r="D106" s="58">
        <f>D96</f>
        <v>320000</v>
      </c>
      <c r="E106" s="58">
        <f>C106*D106</f>
        <v>320000</v>
      </c>
      <c r="F106" s="92"/>
      <c r="G106" s="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55" t="s">
        <v>77</v>
      </c>
      <c r="B107" s="56" t="s">
        <v>5</v>
      </c>
      <c r="C107" s="91">
        <v>2.75</v>
      </c>
      <c r="D107" s="58"/>
      <c r="E107" s="58"/>
      <c r="F107" s="92"/>
      <c r="G107" s="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55" t="s">
        <v>78</v>
      </c>
      <c r="B108" s="56" t="s">
        <v>29</v>
      </c>
      <c r="C108" s="58">
        <f>IFERROR(IF(C98&lt;=C97,E96-(C99/(100*C97)*C98)*E96,E96-E99),0)</f>
        <v>320000</v>
      </c>
      <c r="D108" s="58"/>
      <c r="E108" s="58"/>
      <c r="F108" s="92"/>
      <c r="G108" s="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55" t="s">
        <v>79</v>
      </c>
      <c r="B109" s="56" t="s">
        <v>29</v>
      </c>
      <c r="C109" s="58">
        <f>IFERROR(IF(C98&gt;=C97,C108,((((C108)-(E96-E99))*(((C97-C98)+1)/(2*(C97-C98))))+(E96-E99))),0)</f>
        <v>233032</v>
      </c>
      <c r="D109" s="58"/>
      <c r="E109" s="58"/>
      <c r="F109" s="92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02" t="s">
        <v>80</v>
      </c>
      <c r="B110" s="94" t="s">
        <v>29</v>
      </c>
      <c r="C110" s="94"/>
      <c r="D110" s="95">
        <f>C107*C109/12/100</f>
        <v>534.03166666666664</v>
      </c>
      <c r="E110" s="95">
        <f>D110</f>
        <v>534.03166666666664</v>
      </c>
      <c r="F110" s="92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customHeight="1" x14ac:dyDescent="0.2">
      <c r="A111" s="61" t="s">
        <v>73</v>
      </c>
      <c r="B111" s="96" t="s">
        <v>47</v>
      </c>
      <c r="C111" s="56">
        <f>C101</f>
        <v>1</v>
      </c>
      <c r="D111" s="64">
        <f>E110</f>
        <v>534.03166666666664</v>
      </c>
      <c r="E111" s="97">
        <f>C111*D111</f>
        <v>534.03166666666664</v>
      </c>
      <c r="F111" s="92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03"/>
      <c r="D112" s="68" t="s">
        <v>37</v>
      </c>
      <c r="E112" s="69">
        <f>$B$34</f>
        <v>1</v>
      </c>
      <c r="F112" s="87">
        <f>E111*E112</f>
        <v>534.03166666666664</v>
      </c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">
      <c r="A113" s="1"/>
      <c r="B113" s="1"/>
      <c r="C113" s="1"/>
      <c r="D113" s="3"/>
      <c r="E113" s="3"/>
      <c r="F113" s="3"/>
      <c r="G113" s="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 t="s">
        <v>81</v>
      </c>
      <c r="B114" s="1"/>
      <c r="C114" s="1"/>
      <c r="D114" s="3"/>
      <c r="E114" s="3"/>
      <c r="F114" s="3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47" t="s">
        <v>17</v>
      </c>
      <c r="B115" s="48" t="s">
        <v>18</v>
      </c>
      <c r="C115" s="48" t="s">
        <v>11</v>
      </c>
      <c r="D115" s="49" t="s">
        <v>19</v>
      </c>
      <c r="E115" s="49" t="s">
        <v>20</v>
      </c>
      <c r="F115" s="50" t="s">
        <v>82</v>
      </c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51" t="s">
        <v>83</v>
      </c>
      <c r="B116" s="52" t="s">
        <v>47</v>
      </c>
      <c r="C116" s="53">
        <v>1</v>
      </c>
      <c r="D116" s="54">
        <f>0.01*($E$96)</f>
        <v>3200</v>
      </c>
      <c r="E116" s="54">
        <f t="shared" ref="E116:E117" si="3">C116*D116</f>
        <v>3200</v>
      </c>
      <c r="F116" s="3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55" t="s">
        <v>84</v>
      </c>
      <c r="B117" s="56" t="s">
        <v>47</v>
      </c>
      <c r="C117" s="54">
        <f>C116</f>
        <v>1</v>
      </c>
      <c r="D117" s="78">
        <v>150</v>
      </c>
      <c r="E117" s="58">
        <f t="shared" si="3"/>
        <v>150</v>
      </c>
      <c r="F117" s="3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61" t="s">
        <v>85</v>
      </c>
      <c r="B118" s="96" t="s">
        <v>23</v>
      </c>
      <c r="C118" s="96">
        <v>12</v>
      </c>
      <c r="D118" s="64">
        <f>SUM(E116:E117)</f>
        <v>3350</v>
      </c>
      <c r="E118" s="64">
        <f>D118/C118</f>
        <v>279.16666666666669</v>
      </c>
      <c r="F118" s="3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68" t="s">
        <v>37</v>
      </c>
      <c r="E119" s="69">
        <f>$B$34</f>
        <v>1</v>
      </c>
      <c r="F119" s="70">
        <f>E118*E119</f>
        <v>279.16666666666669</v>
      </c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"/>
      <c r="B120" s="1"/>
      <c r="C120" s="1"/>
      <c r="D120" s="3"/>
      <c r="E120" s="3"/>
      <c r="F120" s="3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:26" ht="12.75" customHeight="1" x14ac:dyDescent="0.2">
      <c r="A121" s="1" t="s">
        <v>86</v>
      </c>
      <c r="B121" s="105"/>
      <c r="C121" s="1"/>
      <c r="D121" s="3"/>
      <c r="E121" s="3"/>
      <c r="F121" s="3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1"/>
      <c r="B122" s="105"/>
      <c r="C122" s="1"/>
      <c r="D122" s="3"/>
      <c r="E122" s="3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7.25" customHeight="1" x14ac:dyDescent="0.2">
      <c r="A123" s="61" t="s">
        <v>87</v>
      </c>
      <c r="B123" s="106">
        <v>168</v>
      </c>
      <c r="C123" s="1"/>
      <c r="D123" s="3"/>
      <c r="E123" s="3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05"/>
      <c r="C124" s="1"/>
      <c r="D124" s="3"/>
      <c r="E124" s="3"/>
      <c r="F124" s="3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99" t="s">
        <v>17</v>
      </c>
      <c r="B125" s="100" t="s">
        <v>18</v>
      </c>
      <c r="C125" s="100" t="s">
        <v>88</v>
      </c>
      <c r="D125" s="101" t="s">
        <v>19</v>
      </c>
      <c r="E125" s="101" t="s">
        <v>20</v>
      </c>
      <c r="F125" s="50" t="s">
        <v>89</v>
      </c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55" t="s">
        <v>90</v>
      </c>
      <c r="B126" s="56" t="s">
        <v>91</v>
      </c>
      <c r="C126" s="107">
        <v>8</v>
      </c>
      <c r="D126" s="108">
        <v>3.86</v>
      </c>
      <c r="E126" s="58"/>
      <c r="F126" s="3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55" t="s">
        <v>92</v>
      </c>
      <c r="B127" s="56" t="s">
        <v>93</v>
      </c>
      <c r="C127" s="73">
        <f>B123</f>
        <v>168</v>
      </c>
      <c r="D127" s="109">
        <f>IFERROR(+D126*C126,"-")</f>
        <v>30.88</v>
      </c>
      <c r="E127" s="58">
        <f>IFERROR(C127*D127,"-")</f>
        <v>5187.84</v>
      </c>
      <c r="F127" s="3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10" t="s">
        <v>94</v>
      </c>
      <c r="B128" s="56" t="s">
        <v>95</v>
      </c>
      <c r="C128" s="107">
        <v>30</v>
      </c>
      <c r="D128" s="78">
        <v>13.2</v>
      </c>
      <c r="E128" s="58"/>
      <c r="F128" s="3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">
      <c r="A129" s="55" t="s">
        <v>96</v>
      </c>
      <c r="B129" s="56" t="s">
        <v>93</v>
      </c>
      <c r="C129" s="73">
        <f>C127</f>
        <v>168</v>
      </c>
      <c r="D129" s="109">
        <f>+C128*D128/1000</f>
        <v>0.39600000000000002</v>
      </c>
      <c r="E129" s="58">
        <f>C129*D129</f>
        <v>66.528000000000006</v>
      </c>
      <c r="F129" s="3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10" t="s">
        <v>97</v>
      </c>
      <c r="B130" s="56" t="s">
        <v>95</v>
      </c>
      <c r="C130" s="107">
        <v>40</v>
      </c>
      <c r="D130" s="78">
        <v>14.5</v>
      </c>
      <c r="E130" s="58"/>
      <c r="F130" s="3"/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55" t="s">
        <v>98</v>
      </c>
      <c r="B131" s="56" t="s">
        <v>93</v>
      </c>
      <c r="C131" s="73">
        <f>C127</f>
        <v>168</v>
      </c>
      <c r="D131" s="109">
        <f>+C130*D130/1000</f>
        <v>0.57999999999999996</v>
      </c>
      <c r="E131" s="58">
        <f>C131*D131</f>
        <v>97.44</v>
      </c>
      <c r="F131" s="3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110" t="s">
        <v>99</v>
      </c>
      <c r="B132" s="56" t="s">
        <v>100</v>
      </c>
      <c r="C132" s="107">
        <v>1</v>
      </c>
      <c r="D132" s="78">
        <v>21</v>
      </c>
      <c r="E132" s="58"/>
      <c r="F132" s="3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">
      <c r="A133" s="55" t="s">
        <v>101</v>
      </c>
      <c r="B133" s="56" t="s">
        <v>93</v>
      </c>
      <c r="C133" s="73">
        <f>C127</f>
        <v>168</v>
      </c>
      <c r="D133" s="109">
        <f>+C132*D132/1000</f>
        <v>2.1000000000000001E-2</v>
      </c>
      <c r="E133" s="58">
        <f>C133*D133</f>
        <v>3.528</v>
      </c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61" t="s">
        <v>102</v>
      </c>
      <c r="B134" s="96" t="s">
        <v>103</v>
      </c>
      <c r="C134" s="111"/>
      <c r="D134" s="112">
        <f>IFERROR(D127+D129+#REF!+D131+D133,0)</f>
        <v>0</v>
      </c>
      <c r="E134" s="58"/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3"/>
      <c r="E135" s="3"/>
      <c r="F135" s="87">
        <f>SUM(E126:E133)</f>
        <v>5355.3360000000002</v>
      </c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5.5" customHeight="1" x14ac:dyDescent="0.2">
      <c r="A136" s="1"/>
      <c r="B136" s="1"/>
      <c r="C136" s="1"/>
      <c r="D136" s="3"/>
      <c r="E136" s="3"/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 t="s">
        <v>104</v>
      </c>
      <c r="B137" s="1"/>
      <c r="C137" s="1"/>
      <c r="D137" s="3"/>
      <c r="E137" s="3"/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2">
      <c r="A138" s="47" t="s">
        <v>17</v>
      </c>
      <c r="B138" s="48" t="s">
        <v>18</v>
      </c>
      <c r="C138" s="48" t="s">
        <v>11</v>
      </c>
      <c r="D138" s="49" t="s">
        <v>19</v>
      </c>
      <c r="E138" s="49" t="s">
        <v>20</v>
      </c>
      <c r="F138" s="50" t="s">
        <v>105</v>
      </c>
      <c r="G138" s="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51" t="s">
        <v>106</v>
      </c>
      <c r="B139" s="52" t="s">
        <v>107</v>
      </c>
      <c r="C139" s="73">
        <f>C127</f>
        <v>168</v>
      </c>
      <c r="D139" s="53">
        <v>4</v>
      </c>
      <c r="E139" s="54">
        <f>C139*D139</f>
        <v>672</v>
      </c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3"/>
      <c r="E140" s="3"/>
      <c r="F140" s="87">
        <f>E139</f>
        <v>672</v>
      </c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3"/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 t="s">
        <v>108</v>
      </c>
      <c r="B142" s="1"/>
      <c r="C142" s="1"/>
      <c r="D142" s="3"/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47" t="s">
        <v>17</v>
      </c>
      <c r="B143" s="48" t="s">
        <v>18</v>
      </c>
      <c r="C143" s="48" t="s">
        <v>11</v>
      </c>
      <c r="D143" s="49" t="s">
        <v>19</v>
      </c>
      <c r="E143" s="49" t="s">
        <v>20</v>
      </c>
      <c r="F143" s="50" t="s">
        <v>109</v>
      </c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13" t="s">
        <v>110</v>
      </c>
      <c r="B144" s="52" t="s">
        <v>47</v>
      </c>
      <c r="C144" s="114">
        <v>4</v>
      </c>
      <c r="D144" s="53">
        <v>4200</v>
      </c>
      <c r="E144" s="54">
        <f>C144*D144</f>
        <v>16800</v>
      </c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51" t="s">
        <v>111</v>
      </c>
      <c r="B145" s="52" t="s">
        <v>47</v>
      </c>
      <c r="C145" s="114">
        <v>1</v>
      </c>
      <c r="D145" s="54"/>
      <c r="E145" s="54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51" t="s">
        <v>112</v>
      </c>
      <c r="B146" s="52" t="s">
        <v>47</v>
      </c>
      <c r="C146" s="54">
        <f>C144*C145</f>
        <v>4</v>
      </c>
      <c r="D146" s="53">
        <v>1800</v>
      </c>
      <c r="E146" s="54">
        <f>C146*D146</f>
        <v>7200</v>
      </c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55" t="s">
        <v>113</v>
      </c>
      <c r="B147" s="56" t="s">
        <v>114</v>
      </c>
      <c r="C147" s="115">
        <v>8000</v>
      </c>
      <c r="D147" s="58">
        <f>E144+E146</f>
        <v>24000</v>
      </c>
      <c r="E147" s="58">
        <f>IFERROR(D147/C147,"-")</f>
        <v>3</v>
      </c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55" t="s">
        <v>115</v>
      </c>
      <c r="B148" s="56" t="s">
        <v>116</v>
      </c>
      <c r="C148" s="73">
        <f>B123</f>
        <v>168</v>
      </c>
      <c r="D148" s="58">
        <f>E147</f>
        <v>3</v>
      </c>
      <c r="E148" s="58">
        <f>IFERROR(C148*D148,0)</f>
        <v>504</v>
      </c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3"/>
      <c r="E149" s="3"/>
      <c r="F149" s="87">
        <f>E148</f>
        <v>504</v>
      </c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3"/>
      <c r="E150" s="3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3"/>
      <c r="E151" s="3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79" t="s">
        <v>117</v>
      </c>
      <c r="B152" s="80"/>
      <c r="C152" s="80"/>
      <c r="D152" s="30"/>
      <c r="E152" s="81"/>
      <c r="F152" s="87">
        <f>+SUM(F96:F151)</f>
        <v>9415.2010000000009</v>
      </c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3"/>
      <c r="E153" s="3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8" t="s">
        <v>118</v>
      </c>
      <c r="B154" s="18"/>
      <c r="C154" s="18"/>
      <c r="D154" s="17"/>
      <c r="E154" s="17"/>
      <c r="F154" s="6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3"/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47" t="s">
        <v>17</v>
      </c>
      <c r="B156" s="48" t="s">
        <v>18</v>
      </c>
      <c r="C156" s="48" t="s">
        <v>11</v>
      </c>
      <c r="D156" s="49" t="s">
        <v>19</v>
      </c>
      <c r="E156" s="49" t="s">
        <v>20</v>
      </c>
      <c r="F156" s="50" t="s">
        <v>119</v>
      </c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55" t="s">
        <v>120</v>
      </c>
      <c r="B157" s="116" t="s">
        <v>121</v>
      </c>
      <c r="C157" s="42">
        <f>C101</f>
        <v>1</v>
      </c>
      <c r="D157" s="78">
        <v>200</v>
      </c>
      <c r="E157" s="58">
        <f>+D157*C157</f>
        <v>200</v>
      </c>
      <c r="F157" s="92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55" t="s">
        <v>122</v>
      </c>
      <c r="B158" s="116" t="s">
        <v>23</v>
      </c>
      <c r="C158" s="56">
        <v>60</v>
      </c>
      <c r="D158" s="117">
        <f>SUM(E157)</f>
        <v>200</v>
      </c>
      <c r="E158" s="117">
        <f>+D158/C158</f>
        <v>3.3333333333333335</v>
      </c>
      <c r="F158" s="92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55" t="s">
        <v>123</v>
      </c>
      <c r="B159" s="56" t="s">
        <v>47</v>
      </c>
      <c r="C159" s="42">
        <f>+C157</f>
        <v>1</v>
      </c>
      <c r="D159" s="78">
        <v>100</v>
      </c>
      <c r="E159" s="58">
        <f>C159*D159</f>
        <v>100</v>
      </c>
      <c r="F159" s="92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55" t="s">
        <v>124</v>
      </c>
      <c r="B160" s="116" t="s">
        <v>23</v>
      </c>
      <c r="C160" s="56">
        <v>1</v>
      </c>
      <c r="D160" s="117">
        <f>+E159</f>
        <v>100</v>
      </c>
      <c r="E160" s="117">
        <f>+D160/C160</f>
        <v>100</v>
      </c>
      <c r="F160" s="92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18"/>
      <c r="B161" s="118"/>
      <c r="C161" s="118"/>
      <c r="D161" s="68" t="s">
        <v>37</v>
      </c>
      <c r="E161" s="69">
        <f>$B$34</f>
        <v>1</v>
      </c>
      <c r="F161" s="87">
        <f>(E158+E160)*E161</f>
        <v>103.33333333333333</v>
      </c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3"/>
      <c r="E162" s="3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79" t="s">
        <v>125</v>
      </c>
      <c r="B163" s="80"/>
      <c r="C163" s="80"/>
      <c r="D163" s="30"/>
      <c r="E163" s="81"/>
      <c r="F163" s="87">
        <f>+F161</f>
        <v>103.33333333333333</v>
      </c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3"/>
      <c r="E164" s="3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79" t="s">
        <v>126</v>
      </c>
      <c r="B165" s="84"/>
      <c r="C165" s="84"/>
      <c r="D165" s="85"/>
      <c r="E165" s="86"/>
      <c r="F165" s="77">
        <f>+F71+F88+F152+F163</f>
        <v>13027.908877779693</v>
      </c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3"/>
      <c r="E166" s="3"/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8" t="s">
        <v>127</v>
      </c>
      <c r="B167" s="1"/>
      <c r="C167" s="1"/>
      <c r="D167" s="3"/>
      <c r="E167" s="3"/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3"/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47" t="s">
        <v>17</v>
      </c>
      <c r="B169" s="48" t="s">
        <v>18</v>
      </c>
      <c r="C169" s="48" t="s">
        <v>11</v>
      </c>
      <c r="D169" s="49" t="s">
        <v>19</v>
      </c>
      <c r="E169" s="49" t="s">
        <v>20</v>
      </c>
      <c r="F169" s="50" t="s">
        <v>128</v>
      </c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51" t="s">
        <v>129</v>
      </c>
      <c r="B170" s="52" t="s">
        <v>5</v>
      </c>
      <c r="C170" s="65">
        <f>'4.BDI'!C20*100</f>
        <v>27.79</v>
      </c>
      <c r="D170" s="54">
        <f>+F165</f>
        <v>13027.908877779693</v>
      </c>
      <c r="E170" s="54">
        <f>C170*D170/100</f>
        <v>3620.4558771349771</v>
      </c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3"/>
      <c r="E171" s="3"/>
      <c r="F171" s="87">
        <f>+E170</f>
        <v>3620.4558771349771</v>
      </c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3"/>
      <c r="E172" s="3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19" t="s">
        <v>130</v>
      </c>
      <c r="B173" s="84"/>
      <c r="C173" s="84"/>
      <c r="D173" s="85"/>
      <c r="E173" s="120" t="s">
        <v>131</v>
      </c>
      <c r="F173" s="77">
        <f>F171</f>
        <v>3620.4558771349771</v>
      </c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8"/>
      <c r="B174" s="18"/>
      <c r="C174" s="18"/>
      <c r="D174" s="17"/>
      <c r="E174" s="17"/>
      <c r="F174" s="63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3"/>
      <c r="E175" s="3"/>
      <c r="F175" s="3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19" t="s">
        <v>132</v>
      </c>
      <c r="B176" s="84"/>
      <c r="C176" s="84"/>
      <c r="D176" s="85"/>
      <c r="E176" s="120" t="s">
        <v>133</v>
      </c>
      <c r="F176" s="77">
        <f>F165+F173</f>
        <v>16648.36475491467</v>
      </c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21"/>
      <c r="B177" s="121"/>
      <c r="C177" s="121"/>
      <c r="D177" s="122"/>
      <c r="E177" s="122"/>
      <c r="F177" s="122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23" t="s">
        <v>134</v>
      </c>
      <c r="B178" s="124"/>
      <c r="C178" s="125"/>
      <c r="D178" s="126"/>
      <c r="E178" s="127" t="s">
        <v>135</v>
      </c>
      <c r="F178" s="128">
        <v>168</v>
      </c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3"/>
      <c r="E179" s="3"/>
      <c r="F179" s="92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23" t="s">
        <v>136</v>
      </c>
      <c r="B180" s="124"/>
      <c r="C180" s="125"/>
      <c r="D180" s="126"/>
      <c r="E180" s="129" t="s">
        <v>137</v>
      </c>
      <c r="F180" s="130">
        <f>F176/F178</f>
        <v>99.097409255444461</v>
      </c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3"/>
      <c r="E181" s="3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3"/>
      <c r="E182" s="3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3"/>
      <c r="E183" s="3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3"/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3"/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3"/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3"/>
      <c r="E187" s="3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3"/>
      <c r="E188" s="3"/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3"/>
      <c r="E189" s="3"/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3"/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3"/>
      <c r="E191" s="3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3"/>
      <c r="E192" s="3"/>
      <c r="F192" s="3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3"/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3"/>
      <c r="E194" s="3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3"/>
      <c r="E195" s="3"/>
      <c r="F195" s="3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3"/>
      <c r="E196" s="3"/>
      <c r="F196" s="3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3"/>
      <c r="E197" s="3"/>
      <c r="F197" s="3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3"/>
      <c r="E198" s="3"/>
      <c r="F198" s="3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3"/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3"/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3"/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3"/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3"/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3"/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3"/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3"/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3"/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3"/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3"/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3"/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3"/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3"/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3"/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3"/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3"/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3"/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3"/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3"/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3"/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3"/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3"/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3"/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3"/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3"/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3"/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3"/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3"/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3"/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3"/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3"/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3"/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3"/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3"/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3"/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3"/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3"/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3"/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3"/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3"/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3"/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3"/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3"/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3"/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3"/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3"/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3"/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3"/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3"/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3"/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3"/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3"/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3"/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3"/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3"/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3"/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3"/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3"/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3"/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3"/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3"/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3"/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3"/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3"/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3"/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3"/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3"/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3"/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3"/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3"/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3"/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3"/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3"/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3"/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3"/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3"/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3"/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3"/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3"/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3"/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3"/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3"/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3"/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3"/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3"/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3"/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3"/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3"/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3"/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3"/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3"/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3"/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3"/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3"/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3"/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3"/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3"/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3"/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3"/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3"/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3"/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3"/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3"/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3"/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3"/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3"/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3"/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3"/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3"/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3"/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3"/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3"/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3"/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3"/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3"/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3"/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3"/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3"/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3"/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3"/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3"/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3"/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3"/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3"/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3"/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3"/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3"/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3"/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3"/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3"/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3"/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3"/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3"/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3"/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3"/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3"/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3"/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3"/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3"/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3"/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3"/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3"/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3"/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3"/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3"/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3"/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3"/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3"/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3"/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3"/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3"/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3"/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3"/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3"/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3"/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3"/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3"/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3"/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3"/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3"/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3"/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3"/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3"/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3"/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3"/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3"/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3"/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3"/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3"/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3"/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3"/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3"/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3"/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3"/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3"/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3"/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3"/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3"/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3"/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3"/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3"/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3"/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3"/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3"/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3"/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3"/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3"/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3"/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3"/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3"/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3"/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3"/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3"/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3"/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3"/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3"/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3"/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3"/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3"/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3"/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3"/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3"/>
      <c r="E401" s="3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3"/>
      <c r="E402" s="3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3"/>
      <c r="E403" s="3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3"/>
      <c r="E404" s="3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3"/>
      <c r="E405" s="3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3"/>
      <c r="E406" s="3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3"/>
      <c r="E407" s="3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3"/>
      <c r="E408" s="3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3"/>
      <c r="E409" s="3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3"/>
      <c r="E410" s="3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3"/>
      <c r="E411" s="3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3"/>
      <c r="E412" s="3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3"/>
      <c r="E413" s="3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3"/>
      <c r="E414" s="3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3"/>
      <c r="E415" s="3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3"/>
      <c r="E416" s="3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3"/>
      <c r="E417" s="3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3"/>
      <c r="E418" s="3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3"/>
      <c r="E419" s="3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3"/>
      <c r="E420" s="3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3"/>
      <c r="E421" s="3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3"/>
      <c r="E422" s="3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3"/>
      <c r="E423" s="3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3"/>
      <c r="E424" s="3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3"/>
      <c r="E425" s="3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3"/>
      <c r="E426" s="3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3"/>
      <c r="E427" s="3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3"/>
      <c r="E428" s="3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3"/>
      <c r="E429" s="3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3"/>
      <c r="E430" s="3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3"/>
      <c r="E431" s="3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3"/>
      <c r="E432" s="3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3"/>
      <c r="E433" s="3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3"/>
      <c r="E434" s="3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3"/>
      <c r="E435" s="3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3"/>
      <c r="E436" s="3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3"/>
      <c r="E437" s="3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3"/>
      <c r="E438" s="3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3"/>
      <c r="E439" s="3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3"/>
      <c r="E440" s="3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3"/>
      <c r="E441" s="3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3"/>
      <c r="E442" s="3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3"/>
      <c r="E443" s="3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3"/>
      <c r="E444" s="3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3"/>
      <c r="E445" s="3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3"/>
      <c r="E446" s="3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3"/>
      <c r="E447" s="3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3"/>
      <c r="E448" s="3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3"/>
      <c r="E449" s="3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3"/>
      <c r="E450" s="3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3"/>
      <c r="E451" s="3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3"/>
      <c r="E452" s="3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3"/>
      <c r="E453" s="3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3"/>
      <c r="E454" s="3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3"/>
      <c r="E455" s="3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3"/>
      <c r="E456" s="3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3"/>
      <c r="E457" s="3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3"/>
      <c r="E458" s="3"/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3"/>
      <c r="E459" s="3"/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3"/>
      <c r="E460" s="3"/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3"/>
      <c r="E461" s="3"/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3"/>
      <c r="E462" s="3"/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3"/>
      <c r="E463" s="3"/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3"/>
      <c r="E464" s="3"/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3"/>
      <c r="E465" s="3"/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3"/>
      <c r="E466" s="3"/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3"/>
      <c r="E467" s="3"/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3"/>
      <c r="E468" s="3"/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3"/>
      <c r="E469" s="3"/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3"/>
      <c r="E470" s="3"/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3"/>
      <c r="E471" s="3"/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3"/>
      <c r="E472" s="3"/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3"/>
      <c r="E473" s="3"/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3"/>
      <c r="E474" s="3"/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3"/>
      <c r="E475" s="3"/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3"/>
      <c r="E476" s="3"/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3"/>
      <c r="E477" s="3"/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3"/>
      <c r="E478" s="3"/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3"/>
      <c r="E479" s="3"/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3"/>
      <c r="E480" s="3"/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3"/>
      <c r="E481" s="3"/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3"/>
      <c r="E482" s="3"/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3"/>
      <c r="E483" s="3"/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3"/>
      <c r="E484" s="3"/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3"/>
      <c r="E485" s="3"/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3"/>
      <c r="E486" s="3"/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3"/>
      <c r="E487" s="3"/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3"/>
      <c r="E488" s="3"/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3"/>
      <c r="E489" s="3"/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3"/>
      <c r="E490" s="3"/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3"/>
      <c r="E491" s="3"/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3"/>
      <c r="E492" s="3"/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3"/>
      <c r="E493" s="3"/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3"/>
      <c r="E494" s="3"/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3"/>
      <c r="E495" s="3"/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3"/>
      <c r="E496" s="3"/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3"/>
      <c r="E497" s="3"/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3"/>
      <c r="E498" s="3"/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3"/>
      <c r="E499" s="3"/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3"/>
      <c r="E500" s="3"/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3"/>
      <c r="E501" s="3"/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3"/>
      <c r="E502" s="3"/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3"/>
      <c r="E503" s="3"/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3"/>
      <c r="E504" s="3"/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3"/>
      <c r="E505" s="3"/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3"/>
      <c r="E506" s="3"/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3"/>
      <c r="E507" s="3"/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3"/>
      <c r="E508" s="3"/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3"/>
      <c r="E509" s="3"/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3"/>
      <c r="E510" s="3"/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3"/>
      <c r="E511" s="3"/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3"/>
      <c r="E512" s="3"/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3"/>
      <c r="E513" s="3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3"/>
      <c r="E514" s="3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3"/>
      <c r="E515" s="3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3"/>
      <c r="E516" s="3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3"/>
      <c r="E517" s="3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3"/>
      <c r="E518" s="3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3"/>
      <c r="E519" s="3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3"/>
      <c r="E520" s="3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3"/>
      <c r="E521" s="3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3"/>
      <c r="E522" s="3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3"/>
      <c r="E523" s="3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3"/>
      <c r="E524" s="3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3"/>
      <c r="E525" s="3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3"/>
      <c r="E526" s="3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3"/>
      <c r="E527" s="3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3"/>
      <c r="E528" s="3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3"/>
      <c r="E529" s="3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3"/>
      <c r="E530" s="3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3"/>
      <c r="E531" s="3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3"/>
      <c r="E532" s="3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3"/>
      <c r="E533" s="3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3"/>
      <c r="E534" s="3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3"/>
      <c r="E535" s="3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3"/>
      <c r="E536" s="3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3"/>
      <c r="E537" s="3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3"/>
      <c r="E538" s="3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3"/>
      <c r="E539" s="3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3"/>
      <c r="E540" s="3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3"/>
      <c r="E541" s="3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3"/>
      <c r="E542" s="3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3"/>
      <c r="E543" s="3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3"/>
      <c r="E544" s="3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3"/>
      <c r="E545" s="3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3"/>
      <c r="E546" s="3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3"/>
      <c r="E547" s="3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3"/>
      <c r="E548" s="3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3"/>
      <c r="E549" s="3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3"/>
      <c r="E550" s="3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3"/>
      <c r="E551" s="3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3"/>
      <c r="E552" s="3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3"/>
      <c r="E553" s="3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3"/>
      <c r="E554" s="3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3"/>
      <c r="E555" s="3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3"/>
      <c r="E556" s="3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3"/>
      <c r="E557" s="3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3"/>
      <c r="E558" s="3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3"/>
      <c r="E559" s="3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3"/>
      <c r="E560" s="3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3"/>
      <c r="E561" s="3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3"/>
      <c r="E562" s="3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3"/>
      <c r="E563" s="3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3"/>
      <c r="E564" s="3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3"/>
      <c r="E565" s="3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3"/>
      <c r="E566" s="3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3"/>
      <c r="E567" s="3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3"/>
      <c r="E568" s="3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3"/>
      <c r="E569" s="3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3"/>
      <c r="E570" s="3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3"/>
      <c r="E571" s="3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3"/>
      <c r="E572" s="3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3"/>
      <c r="E573" s="3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3"/>
      <c r="E574" s="3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3"/>
      <c r="E575" s="3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3"/>
      <c r="E576" s="3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3"/>
      <c r="E577" s="3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3"/>
      <c r="E578" s="3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3"/>
      <c r="E579" s="3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3"/>
      <c r="E580" s="3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3"/>
      <c r="E581" s="3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3"/>
      <c r="E582" s="3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3"/>
      <c r="E583" s="3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3"/>
      <c r="E584" s="3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3"/>
      <c r="E585" s="3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3"/>
      <c r="E586" s="3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3"/>
      <c r="E587" s="3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3"/>
      <c r="E588" s="3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3"/>
      <c r="E589" s="3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3"/>
      <c r="E590" s="3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3"/>
      <c r="E591" s="3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3"/>
      <c r="E592" s="3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3"/>
      <c r="E593" s="3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3"/>
      <c r="E594" s="3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3"/>
      <c r="E595" s="3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3"/>
      <c r="E596" s="3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3"/>
      <c r="E597" s="3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3"/>
      <c r="E598" s="3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3"/>
      <c r="E599" s="3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3"/>
      <c r="E600" s="3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3"/>
      <c r="E601" s="3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3"/>
      <c r="E602" s="3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3"/>
      <c r="E603" s="3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3"/>
      <c r="E604" s="3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3"/>
      <c r="E605" s="3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3"/>
      <c r="E606" s="3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3"/>
      <c r="E607" s="3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3"/>
      <c r="E608" s="3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3"/>
      <c r="E609" s="3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3"/>
      <c r="E610" s="3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3"/>
      <c r="E611" s="3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3"/>
      <c r="E612" s="3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3"/>
      <c r="E613" s="3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3"/>
      <c r="E614" s="3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3"/>
      <c r="E615" s="3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3"/>
      <c r="E616" s="3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3"/>
      <c r="E617" s="3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3"/>
      <c r="E618" s="3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3"/>
      <c r="E619" s="3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3"/>
      <c r="E620" s="3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3"/>
      <c r="E621" s="3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3"/>
      <c r="E622" s="3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3"/>
      <c r="E623" s="3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3"/>
      <c r="E624" s="3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3"/>
      <c r="E625" s="3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3"/>
      <c r="E626" s="3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3"/>
      <c r="E627" s="3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3"/>
      <c r="E628" s="3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3"/>
      <c r="E629" s="3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3"/>
      <c r="E630" s="3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3"/>
      <c r="E631" s="3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3"/>
      <c r="E632" s="3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3"/>
      <c r="E633" s="3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3"/>
      <c r="E634" s="3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3"/>
      <c r="E635" s="3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3"/>
      <c r="E636" s="3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3"/>
      <c r="E637" s="3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3"/>
      <c r="E638" s="3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3"/>
      <c r="E639" s="3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3"/>
      <c r="E640" s="3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3"/>
      <c r="E641" s="3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3"/>
      <c r="E642" s="3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3"/>
      <c r="E643" s="3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3"/>
      <c r="E644" s="3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3"/>
      <c r="E645" s="3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3"/>
      <c r="E646" s="3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3"/>
      <c r="E647" s="3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3"/>
      <c r="E648" s="3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3"/>
      <c r="E649" s="3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3"/>
      <c r="E650" s="3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3"/>
      <c r="E651" s="3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3"/>
      <c r="E652" s="3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3"/>
      <c r="E653" s="3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3"/>
      <c r="E654" s="3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3"/>
      <c r="E655" s="3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3"/>
      <c r="E656" s="3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3"/>
      <c r="E657" s="3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3"/>
      <c r="E658" s="3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3"/>
      <c r="E659" s="3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3"/>
      <c r="E660" s="3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3"/>
      <c r="E661" s="3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3"/>
      <c r="E662" s="3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3"/>
      <c r="E663" s="3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3"/>
      <c r="E664" s="3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3"/>
      <c r="E665" s="3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3"/>
      <c r="E666" s="3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3"/>
      <c r="E667" s="3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3"/>
      <c r="E668" s="3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3"/>
      <c r="E669" s="3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3"/>
      <c r="E670" s="3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3"/>
      <c r="E671" s="3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3"/>
      <c r="E672" s="3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3"/>
      <c r="E673" s="3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3"/>
      <c r="E674" s="3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3"/>
      <c r="E675" s="3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3"/>
      <c r="E676" s="3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3"/>
      <c r="E677" s="3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3"/>
      <c r="E678" s="3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3"/>
      <c r="E679" s="3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3"/>
      <c r="E680" s="3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3"/>
      <c r="E681" s="3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3"/>
      <c r="E682" s="3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3"/>
      <c r="E683" s="3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3"/>
      <c r="E684" s="3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3"/>
      <c r="E685" s="3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3"/>
      <c r="E686" s="3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3"/>
      <c r="E687" s="3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3"/>
      <c r="E688" s="3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3"/>
      <c r="E689" s="3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3"/>
      <c r="E690" s="3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3"/>
      <c r="E691" s="3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3"/>
      <c r="E692" s="3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3"/>
      <c r="E693" s="3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3"/>
      <c r="E694" s="3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3"/>
      <c r="E695" s="3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3"/>
      <c r="E696" s="3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3"/>
      <c r="E697" s="3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3"/>
      <c r="E698" s="3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3"/>
      <c r="E699" s="3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3"/>
      <c r="E700" s="3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3"/>
      <c r="E701" s="3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3"/>
      <c r="E702" s="3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3"/>
      <c r="E703" s="3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3"/>
      <c r="E704" s="3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3"/>
      <c r="E705" s="3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3"/>
      <c r="E706" s="3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3"/>
      <c r="E707" s="3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3"/>
      <c r="E708" s="3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3"/>
      <c r="E709" s="3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3"/>
      <c r="E710" s="3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3"/>
      <c r="E711" s="3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3"/>
      <c r="E712" s="3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3"/>
      <c r="E713" s="3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3"/>
      <c r="E714" s="3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3"/>
      <c r="E715" s="3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3"/>
      <c r="E716" s="3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3"/>
      <c r="E717" s="3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3"/>
      <c r="E718" s="3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3"/>
      <c r="E719" s="3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3"/>
      <c r="E720" s="3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3"/>
      <c r="E721" s="3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3"/>
      <c r="E722" s="3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3"/>
      <c r="E723" s="3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3"/>
      <c r="E724" s="3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3"/>
      <c r="E725" s="3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3"/>
      <c r="E726" s="3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3"/>
      <c r="E727" s="3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3"/>
      <c r="E728" s="3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3"/>
      <c r="E729" s="3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3"/>
      <c r="E730" s="3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3"/>
      <c r="E731" s="3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3"/>
      <c r="E732" s="3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3"/>
      <c r="E733" s="3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3"/>
      <c r="E734" s="3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3"/>
      <c r="E735" s="3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3"/>
      <c r="E736" s="3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3"/>
      <c r="E737" s="3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3"/>
      <c r="E738" s="3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3"/>
      <c r="E739" s="3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3"/>
      <c r="E740" s="3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3"/>
      <c r="E741" s="3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3"/>
      <c r="E742" s="3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3"/>
      <c r="E743" s="3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3"/>
      <c r="E744" s="3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3"/>
      <c r="E745" s="3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3"/>
      <c r="E746" s="3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3"/>
      <c r="E747" s="3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3"/>
      <c r="E748" s="3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3"/>
      <c r="E749" s="3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3"/>
      <c r="E750" s="3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3"/>
      <c r="E751" s="3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3"/>
      <c r="E752" s="3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3"/>
      <c r="E753" s="3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3"/>
      <c r="E754" s="3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3"/>
      <c r="E755" s="3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3"/>
      <c r="E756" s="3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3"/>
      <c r="E757" s="3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3"/>
      <c r="E758" s="3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3"/>
      <c r="E759" s="3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3"/>
      <c r="E760" s="3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3"/>
      <c r="E761" s="3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3"/>
      <c r="E762" s="3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3"/>
      <c r="E763" s="3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3"/>
      <c r="E764" s="3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3"/>
      <c r="E765" s="3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3"/>
      <c r="E766" s="3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3"/>
      <c r="E767" s="3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3"/>
      <c r="E768" s="3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3"/>
      <c r="E769" s="3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3"/>
      <c r="E770" s="3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3"/>
      <c r="E771" s="3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3"/>
      <c r="E772" s="3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3"/>
      <c r="E773" s="3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3"/>
      <c r="E774" s="3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3"/>
      <c r="E775" s="3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3"/>
      <c r="E776" s="3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3"/>
      <c r="E777" s="3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3"/>
      <c r="E778" s="3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3"/>
      <c r="E779" s="3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3"/>
      <c r="E780" s="3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3"/>
      <c r="E781" s="3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3"/>
      <c r="E782" s="3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3"/>
      <c r="E783" s="3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3"/>
      <c r="E784" s="3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3"/>
      <c r="E785" s="3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3"/>
      <c r="E786" s="3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3"/>
      <c r="E787" s="3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3"/>
      <c r="E788" s="3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3"/>
      <c r="E789" s="3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3"/>
      <c r="E790" s="3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3"/>
      <c r="E791" s="3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3"/>
      <c r="E792" s="3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3"/>
      <c r="E793" s="3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3"/>
      <c r="E794" s="3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3"/>
      <c r="E795" s="3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3"/>
      <c r="E796" s="3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3"/>
      <c r="E797" s="3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3"/>
      <c r="E798" s="3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3"/>
      <c r="E799" s="3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3"/>
      <c r="E800" s="3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3"/>
      <c r="E801" s="3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3"/>
      <c r="E802" s="3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3"/>
      <c r="E803" s="3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3"/>
      <c r="E804" s="3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3"/>
      <c r="E805" s="3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3"/>
      <c r="E806" s="3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3"/>
      <c r="E807" s="3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3"/>
      <c r="E808" s="3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3"/>
      <c r="E809" s="3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3"/>
      <c r="E810" s="3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3"/>
      <c r="E811" s="3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3"/>
      <c r="E812" s="3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3"/>
      <c r="E813" s="3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3"/>
      <c r="E814" s="3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3"/>
      <c r="E815" s="3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3"/>
      <c r="E816" s="3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3"/>
      <c r="E817" s="3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3"/>
      <c r="E818" s="3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3"/>
      <c r="E819" s="3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3"/>
      <c r="E820" s="3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3"/>
      <c r="E821" s="3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3"/>
      <c r="E822" s="3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3"/>
      <c r="E823" s="3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3"/>
      <c r="E824" s="3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3"/>
      <c r="E825" s="3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3"/>
      <c r="E826" s="3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3"/>
      <c r="E827" s="3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3"/>
      <c r="E828" s="3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3"/>
      <c r="E829" s="3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3"/>
      <c r="E830" s="3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3"/>
      <c r="E831" s="3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3"/>
      <c r="E832" s="3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3"/>
      <c r="E833" s="3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3"/>
      <c r="E834" s="3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3"/>
      <c r="E835" s="3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3"/>
      <c r="E836" s="3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3"/>
      <c r="E837" s="3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3"/>
      <c r="E838" s="3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3"/>
      <c r="E839" s="3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3"/>
      <c r="E840" s="3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3"/>
      <c r="E841" s="3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3"/>
      <c r="E842" s="3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3"/>
      <c r="E843" s="3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3"/>
      <c r="E844" s="3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3"/>
      <c r="E845" s="3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3"/>
      <c r="E846" s="3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3"/>
      <c r="E847" s="3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3"/>
      <c r="E848" s="3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3"/>
      <c r="E849" s="3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3"/>
      <c r="E850" s="3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3"/>
      <c r="E851" s="3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3"/>
      <c r="E852" s="3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3"/>
      <c r="E853" s="3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3"/>
      <c r="E854" s="3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3"/>
      <c r="E855" s="3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3"/>
      <c r="E856" s="3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3"/>
      <c r="E857" s="3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3"/>
      <c r="E858" s="3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3"/>
      <c r="E859" s="3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3"/>
      <c r="E860" s="3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3"/>
      <c r="E861" s="3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3"/>
      <c r="E862" s="3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3"/>
      <c r="E863" s="3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3"/>
      <c r="E864" s="3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3"/>
      <c r="E865" s="3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3"/>
      <c r="E866" s="3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3"/>
      <c r="E867" s="3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3"/>
      <c r="E868" s="3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3"/>
      <c r="E869" s="3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3"/>
      <c r="E870" s="3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3"/>
      <c r="E871" s="3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3"/>
      <c r="E872" s="3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3"/>
      <c r="E873" s="3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3"/>
      <c r="E874" s="3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3"/>
      <c r="E875" s="3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3"/>
      <c r="E876" s="3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3"/>
      <c r="E877" s="3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3"/>
      <c r="E878" s="3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3"/>
      <c r="E879" s="3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3"/>
      <c r="E880" s="3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3"/>
      <c r="E881" s="3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3"/>
      <c r="E882" s="3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3"/>
      <c r="E883" s="3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3"/>
      <c r="E884" s="3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3"/>
      <c r="E885" s="3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3"/>
      <c r="E886" s="3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3"/>
      <c r="E887" s="3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3"/>
      <c r="E888" s="3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3"/>
      <c r="E889" s="3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3"/>
      <c r="E890" s="3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3"/>
      <c r="E891" s="3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3"/>
      <c r="E892" s="3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3"/>
      <c r="E893" s="3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3"/>
      <c r="E894" s="3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3"/>
      <c r="E895" s="3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3"/>
      <c r="E896" s="3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3"/>
      <c r="E897" s="3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3"/>
      <c r="E898" s="3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3"/>
      <c r="E899" s="3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3"/>
      <c r="E900" s="3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3"/>
      <c r="E901" s="3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3"/>
      <c r="E902" s="3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3"/>
      <c r="E903" s="3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3"/>
      <c r="E904" s="3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3"/>
      <c r="E905" s="3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3"/>
      <c r="E906" s="3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3"/>
      <c r="E907" s="3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3"/>
      <c r="E908" s="3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3"/>
      <c r="E909" s="3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3"/>
      <c r="E910" s="3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3"/>
      <c r="E911" s="3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3"/>
      <c r="E912" s="3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3"/>
      <c r="E913" s="3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3"/>
      <c r="E914" s="3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3"/>
      <c r="E915" s="3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3"/>
      <c r="E916" s="3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3"/>
      <c r="E917" s="3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3"/>
      <c r="E918" s="3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3"/>
      <c r="E919" s="3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3"/>
      <c r="E920" s="3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3"/>
      <c r="E921" s="3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3"/>
      <c r="E922" s="3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3"/>
      <c r="E923" s="3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3"/>
      <c r="E924" s="3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3"/>
      <c r="E925" s="3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3"/>
      <c r="E926" s="3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3"/>
      <c r="E927" s="3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3"/>
      <c r="E928" s="3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3"/>
      <c r="E929" s="3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3"/>
      <c r="E930" s="3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3"/>
      <c r="E931" s="3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3"/>
      <c r="E932" s="3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3"/>
      <c r="E933" s="3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3"/>
      <c r="E934" s="3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3"/>
      <c r="E935" s="3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3"/>
      <c r="E936" s="3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3"/>
      <c r="E937" s="3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3"/>
      <c r="E938" s="3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3"/>
      <c r="E939" s="3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3"/>
      <c r="E940" s="3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3"/>
      <c r="E941" s="3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3"/>
      <c r="E942" s="3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3"/>
      <c r="E943" s="3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3"/>
      <c r="E944" s="3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3"/>
      <c r="E945" s="3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3"/>
      <c r="E946" s="3"/>
      <c r="F946" s="3"/>
      <c r="G946" s="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3"/>
      <c r="E947" s="3"/>
      <c r="F947" s="3"/>
      <c r="G947" s="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3"/>
      <c r="E948" s="3"/>
      <c r="F948" s="3"/>
      <c r="G948" s="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3"/>
      <c r="E949" s="3"/>
      <c r="F949" s="3"/>
      <c r="G949" s="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3"/>
      <c r="E950" s="3"/>
      <c r="F950" s="3"/>
      <c r="G950" s="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3"/>
      <c r="E951" s="3"/>
      <c r="F951" s="3"/>
      <c r="G951" s="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3"/>
      <c r="E952" s="3"/>
      <c r="F952" s="3"/>
      <c r="G952" s="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3"/>
      <c r="E953" s="3"/>
      <c r="F953" s="3"/>
      <c r="G953" s="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3"/>
      <c r="E954" s="3"/>
      <c r="F954" s="3"/>
      <c r="G954" s="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3"/>
      <c r="E955" s="3"/>
      <c r="F955" s="3"/>
      <c r="G955" s="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3"/>
      <c r="E956" s="3"/>
      <c r="F956" s="3"/>
      <c r="G956" s="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3"/>
      <c r="E957" s="3"/>
      <c r="F957" s="3"/>
      <c r="G957" s="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3"/>
      <c r="E958" s="3"/>
      <c r="F958" s="3"/>
      <c r="G958" s="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3"/>
      <c r="E959" s="3"/>
      <c r="F959" s="3"/>
      <c r="G959" s="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3"/>
      <c r="E960" s="3"/>
      <c r="F960" s="3"/>
      <c r="G960" s="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3"/>
      <c r="E961" s="3"/>
      <c r="F961" s="3"/>
      <c r="G961" s="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3"/>
      <c r="E962" s="3"/>
      <c r="F962" s="3"/>
      <c r="G962" s="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3"/>
      <c r="E963" s="3"/>
      <c r="F963" s="3"/>
      <c r="G963" s="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3"/>
      <c r="E964" s="3"/>
      <c r="F964" s="3"/>
      <c r="G964" s="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3"/>
      <c r="E965" s="3"/>
      <c r="F965" s="3"/>
      <c r="G965" s="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3"/>
      <c r="E966" s="3"/>
      <c r="F966" s="3"/>
      <c r="G966" s="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3"/>
      <c r="E967" s="3"/>
      <c r="F967" s="3"/>
      <c r="G967" s="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3"/>
      <c r="E968" s="3"/>
      <c r="F968" s="3"/>
      <c r="G968" s="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3"/>
      <c r="E969" s="3"/>
      <c r="F969" s="3"/>
      <c r="G969" s="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3"/>
      <c r="E970" s="3"/>
      <c r="F970" s="3"/>
      <c r="G970" s="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3"/>
      <c r="E971" s="3"/>
      <c r="F971" s="3"/>
      <c r="G971" s="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3"/>
      <c r="E972" s="3"/>
      <c r="F972" s="3"/>
      <c r="G972" s="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3"/>
      <c r="E973" s="3"/>
      <c r="F973" s="3"/>
      <c r="G973" s="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3"/>
      <c r="E974" s="3"/>
      <c r="F974" s="3"/>
      <c r="G974" s="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3"/>
      <c r="E975" s="3"/>
      <c r="F975" s="3"/>
      <c r="G975" s="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3"/>
      <c r="E976" s="3"/>
      <c r="F976" s="3"/>
      <c r="G976" s="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3"/>
      <c r="E977" s="3"/>
      <c r="F977" s="3"/>
      <c r="G977" s="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3"/>
      <c r="E978" s="3"/>
      <c r="F978" s="3"/>
      <c r="G978" s="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3"/>
      <c r="E979" s="3"/>
      <c r="F979" s="3"/>
      <c r="G979" s="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3"/>
      <c r="E980" s="3"/>
      <c r="F980" s="3"/>
      <c r="G980" s="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3"/>
      <c r="E981" s="3"/>
      <c r="F981" s="3"/>
      <c r="G981" s="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3"/>
      <c r="E982" s="3"/>
      <c r="F982" s="3"/>
      <c r="G982" s="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3"/>
      <c r="E983" s="3"/>
      <c r="F983" s="3"/>
      <c r="G983" s="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3"/>
      <c r="E984" s="3"/>
      <c r="F984" s="3"/>
      <c r="G984" s="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G985" s="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G986" s="3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G987" s="3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G988" s="3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G989" s="3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G990" s="3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</sheetData>
  <mergeCells count="8">
    <mergeCell ref="A27:D27"/>
    <mergeCell ref="A31:D31"/>
    <mergeCell ref="A59:E59"/>
    <mergeCell ref="A2:F2"/>
    <mergeCell ref="A3:F3"/>
    <mergeCell ref="A5:F5"/>
    <mergeCell ref="A12:C12"/>
    <mergeCell ref="A26:E26"/>
  </mergeCells>
  <hyperlinks>
    <hyperlink ref="A15" location="Google_Sheet_Link_883616420" display="  3.1.1. Depreciação  "/>
    <hyperlink ref="A16" location="Google_Sheet_Link_1983329609" display="  3.1.2. Remuneração do Capital  "/>
    <hyperlink ref="A94" location="Google_Sheet_Link_883616420" display="3.1.1. Depreciação"/>
    <hyperlink ref="A104" location="Google_Sheet_Link_1983329609" display="3.1.2. Remuneração do Capital"/>
  </hyperlinks>
  <pageMargins left="0.9055118110236221" right="0.51181102362204722" top="0.74803149606299213" bottom="0.74803149606299213" header="0" footer="0"/>
  <pageSetup paperSize="9" fitToHeight="0" orientation="portrait"/>
  <headerFooter>
    <oddFooter>&amp;R&amp;P de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13.5703125" customWidth="1"/>
    <col min="2" max="2" width="39.5703125" customWidth="1"/>
    <col min="3" max="3" width="14.5703125" customWidth="1"/>
    <col min="4" max="4" width="37.28515625" customWidth="1"/>
    <col min="5" max="10" width="9.140625" customWidth="1"/>
    <col min="11" max="11" width="11" customWidth="1"/>
    <col min="12" max="26" width="9.140625" customWidth="1"/>
  </cols>
  <sheetData>
    <row r="1" spans="1:26" ht="12.75" customHeight="1" x14ac:dyDescent="0.2">
      <c r="A1" s="18" t="s">
        <v>138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ht="12.75" customHeight="1" x14ac:dyDescent="0.2">
      <c r="A2" s="2" t="s">
        <v>139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5" customHeight="1" x14ac:dyDescent="0.2">
      <c r="A3" s="1"/>
      <c r="B3" s="2"/>
      <c r="C3" s="2"/>
      <c r="D3" s="2"/>
      <c r="E3" s="2"/>
      <c r="F3" s="2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32"/>
      <c r="B4" s="2"/>
      <c r="C4" s="2"/>
      <c r="D4" s="2"/>
      <c r="E4" s="2"/>
      <c r="F4" s="2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">
      <c r="A5" s="132"/>
      <c r="B5" s="2"/>
      <c r="C5" s="2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6" ht="12.75" customHeight="1" x14ac:dyDescent="0.2">
      <c r="A7" s="257" t="s">
        <v>140</v>
      </c>
      <c r="B7" s="258"/>
      <c r="C7" s="259"/>
      <c r="D7" s="133"/>
      <c r="E7" s="133"/>
      <c r="F7" s="133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</row>
    <row r="8" spans="1:26" ht="12.75" customHeight="1" x14ac:dyDescent="0.2">
      <c r="A8" s="134" t="s">
        <v>141</v>
      </c>
      <c r="B8" s="135" t="s">
        <v>142</v>
      </c>
      <c r="C8" s="136" t="s">
        <v>143</v>
      </c>
      <c r="D8" s="137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spans="1:26" ht="12.75" customHeight="1" x14ac:dyDescent="0.2">
      <c r="A9" s="134" t="s">
        <v>144</v>
      </c>
      <c r="B9" s="135" t="s">
        <v>145</v>
      </c>
      <c r="C9" s="138">
        <v>0.2</v>
      </c>
      <c r="D9" s="137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</row>
    <row r="10" spans="1:26" ht="12.75" customHeight="1" x14ac:dyDescent="0.2">
      <c r="A10" s="134" t="s">
        <v>146</v>
      </c>
      <c r="B10" s="135" t="s">
        <v>147</v>
      </c>
      <c r="C10" s="138">
        <v>1.4999999999999999E-2</v>
      </c>
      <c r="D10" s="137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</row>
    <row r="11" spans="1:26" ht="12.75" customHeight="1" x14ac:dyDescent="0.2">
      <c r="A11" s="134" t="s">
        <v>148</v>
      </c>
      <c r="B11" s="135" t="s">
        <v>149</v>
      </c>
      <c r="C11" s="138">
        <v>0.01</v>
      </c>
      <c r="D11" s="137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</row>
    <row r="12" spans="1:26" ht="12.75" customHeight="1" x14ac:dyDescent="0.2">
      <c r="A12" s="134" t="s">
        <v>150</v>
      </c>
      <c r="B12" s="135" t="s">
        <v>151</v>
      </c>
      <c r="C12" s="138">
        <v>2E-3</v>
      </c>
      <c r="D12" s="137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</row>
    <row r="13" spans="1:26" ht="12.75" customHeight="1" x14ac:dyDescent="0.2">
      <c r="A13" s="134" t="s">
        <v>152</v>
      </c>
      <c r="B13" s="135" t="s">
        <v>153</v>
      </c>
      <c r="C13" s="138">
        <v>6.0000000000000001E-3</v>
      </c>
      <c r="D13" s="137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ht="12.75" customHeight="1" x14ac:dyDescent="0.2">
      <c r="A14" s="134" t="s">
        <v>154</v>
      </c>
      <c r="B14" s="135" t="s">
        <v>155</v>
      </c>
      <c r="C14" s="138">
        <v>2.5000000000000001E-2</v>
      </c>
      <c r="D14" s="137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</row>
    <row r="15" spans="1:26" ht="12.75" customHeight="1" x14ac:dyDescent="0.2">
      <c r="A15" s="134" t="s">
        <v>156</v>
      </c>
      <c r="B15" s="135" t="s">
        <v>157</v>
      </c>
      <c r="C15" s="138">
        <v>0.03</v>
      </c>
      <c r="D15" s="137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</row>
    <row r="16" spans="1:26" ht="12.75" customHeight="1" x14ac:dyDescent="0.2">
      <c r="A16" s="134" t="s">
        <v>158</v>
      </c>
      <c r="B16" s="135" t="s">
        <v>159</v>
      </c>
      <c r="C16" s="138">
        <v>0.08</v>
      </c>
      <c r="D16" s="137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</row>
    <row r="17" spans="1:26" ht="12.75" customHeight="1" x14ac:dyDescent="0.2">
      <c r="A17" s="134" t="s">
        <v>160</v>
      </c>
      <c r="B17" s="139" t="s">
        <v>161</v>
      </c>
      <c r="C17" s="140">
        <f>SUM(C9:C16)</f>
        <v>0.36800000000000005</v>
      </c>
      <c r="D17" s="137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</row>
    <row r="18" spans="1:26" ht="12.75" customHeight="1" x14ac:dyDescent="0.2">
      <c r="A18" s="141"/>
      <c r="B18" s="142"/>
      <c r="C18" s="143"/>
      <c r="D18" s="137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1:26" ht="12.75" customHeight="1" x14ac:dyDescent="0.2">
      <c r="A19" s="134" t="s">
        <v>162</v>
      </c>
      <c r="B19" s="144" t="s">
        <v>163</v>
      </c>
      <c r="C19" s="138">
        <f>ROUND(IF('3.CAGED'!C28&gt;24,(1-12/'3.CAGED'!C28)*0.1111,0.1111-C28),4)</f>
        <v>6.1899999999999997E-2</v>
      </c>
      <c r="D19" s="137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</row>
    <row r="20" spans="1:26" ht="12.75" customHeight="1" x14ac:dyDescent="0.2">
      <c r="A20" s="134" t="s">
        <v>164</v>
      </c>
      <c r="B20" s="144" t="s">
        <v>165</v>
      </c>
      <c r="C20" s="138">
        <f>ROUND('3.CAGED'!C32/'3.CAGED'!C29,4)</f>
        <v>8.3299999999999999E-2</v>
      </c>
      <c r="D20" s="137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</row>
    <row r="21" spans="1:26" ht="12.75" customHeight="1" x14ac:dyDescent="0.2">
      <c r="A21" s="134" t="s">
        <v>166</v>
      </c>
      <c r="B21" s="144" t="s">
        <v>167</v>
      </c>
      <c r="C21" s="138">
        <v>5.9999999999999995E-4</v>
      </c>
      <c r="D21" s="137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</row>
    <row r="22" spans="1:26" ht="12.75" customHeight="1" x14ac:dyDescent="0.2">
      <c r="A22" s="134" t="s">
        <v>168</v>
      </c>
      <c r="B22" s="144" t="s">
        <v>169</v>
      </c>
      <c r="C22" s="138">
        <v>8.2000000000000007E-3</v>
      </c>
      <c r="D22" s="137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ht="12.75" customHeight="1" x14ac:dyDescent="0.2">
      <c r="A23" s="134" t="s">
        <v>170</v>
      </c>
      <c r="B23" s="144" t="s">
        <v>171</v>
      </c>
      <c r="C23" s="138">
        <v>3.0999999999999999E-3</v>
      </c>
      <c r="D23" s="137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ht="12.75" customHeight="1" x14ac:dyDescent="0.2">
      <c r="A24" s="134" t="s">
        <v>172</v>
      </c>
      <c r="B24" s="144" t="s">
        <v>173</v>
      </c>
      <c r="C24" s="138">
        <v>1.66E-2</v>
      </c>
      <c r="D24" s="137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1:26" ht="12.75" customHeight="1" x14ac:dyDescent="0.2">
      <c r="A25" s="134" t="s">
        <v>174</v>
      </c>
      <c r="B25" s="139" t="s">
        <v>175</v>
      </c>
      <c r="C25" s="140">
        <f>SUM(C19:C24)</f>
        <v>0.17369999999999999</v>
      </c>
      <c r="D25" s="145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</row>
    <row r="26" spans="1:26" ht="12.75" customHeight="1" x14ac:dyDescent="0.2">
      <c r="A26" s="141"/>
      <c r="B26" s="142"/>
      <c r="C26" s="143"/>
      <c r="D26" s="145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ht="12.75" customHeight="1" x14ac:dyDescent="0.2">
      <c r="A27" s="134" t="s">
        <v>176</v>
      </c>
      <c r="B27" s="135" t="s">
        <v>177</v>
      </c>
      <c r="C27" s="138">
        <f>ROUND(('3.CAGED'!C33) *'3.CAGED'!C26/'3.CAGED'!C29,4)</f>
        <v>2.5600000000000001E-2</v>
      </c>
      <c r="D27" s="137"/>
      <c r="E27" s="146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ht="12.75" customHeight="1" x14ac:dyDescent="0.2">
      <c r="A28" s="134" t="s">
        <v>178</v>
      </c>
      <c r="B28" s="135" t="s">
        <v>179</v>
      </c>
      <c r="C28" s="138">
        <f>ROUND(IF('3.CAGED'!C28&gt;12,12/'3.CAGED'!C28*0.1111,0.1111),4)</f>
        <v>4.9200000000000001E-2</v>
      </c>
      <c r="D28" s="137"/>
      <c r="E28" s="131"/>
      <c r="F28" s="131"/>
      <c r="G28" s="131"/>
      <c r="H28" s="147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ht="12.75" customHeight="1" x14ac:dyDescent="0.2">
      <c r="A29" s="134" t="s">
        <v>180</v>
      </c>
      <c r="B29" s="135" t="s">
        <v>181</v>
      </c>
      <c r="C29" s="138">
        <f>C27*C28</f>
        <v>1.2595200000000001E-3</v>
      </c>
      <c r="D29" s="137"/>
      <c r="E29" s="146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ht="12.75" customHeight="1" x14ac:dyDescent="0.2">
      <c r="A30" s="134" t="s">
        <v>182</v>
      </c>
      <c r="B30" s="135" t="s">
        <v>183</v>
      </c>
      <c r="C30" s="138">
        <f>ROUND(('3.CAGED'!C29+'3.CAGED'!C30+'3.CAGED'!C32)/'3.CAGED'!C27*'3.CAGED'!C34*'3.CAGED'!C35*'3.CAGED'!C26/'3.CAGED'!C29,4)</f>
        <v>2.0500000000000001E-2</v>
      </c>
      <c r="D30" s="137"/>
      <c r="E30" s="131"/>
      <c r="F30" s="131"/>
      <c r="G30" s="146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1:26" ht="12.75" customHeight="1" x14ac:dyDescent="0.2">
      <c r="A31" s="134" t="s">
        <v>184</v>
      </c>
      <c r="B31" s="135" t="s">
        <v>185</v>
      </c>
      <c r="C31" s="138">
        <f>ROUND(('3.CAGED'!C31/'3.CAGED'!C29)*'3.CAGED'!C26/12,4)</f>
        <v>1.8E-3</v>
      </c>
      <c r="D31" s="137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1:26" ht="12.75" customHeight="1" x14ac:dyDescent="0.2">
      <c r="A32" s="134" t="s">
        <v>186</v>
      </c>
      <c r="B32" s="139" t="s">
        <v>187</v>
      </c>
      <c r="C32" s="140">
        <f>SUM(C27:C31)</f>
        <v>9.8359520000000006E-2</v>
      </c>
      <c r="D32" s="145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1:26" ht="12.75" customHeight="1" x14ac:dyDescent="0.2">
      <c r="A33" s="141"/>
      <c r="B33" s="142"/>
      <c r="C33" s="143"/>
      <c r="D33" s="145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</row>
    <row r="34" spans="1:26" ht="12.75" customHeight="1" x14ac:dyDescent="0.2">
      <c r="A34" s="134" t="s">
        <v>188</v>
      </c>
      <c r="B34" s="135" t="s">
        <v>189</v>
      </c>
      <c r="C34" s="138">
        <f>ROUND(C17*C25,4)</f>
        <v>6.3899999999999998E-2</v>
      </c>
      <c r="D34" s="137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</row>
    <row r="35" spans="1:26" ht="12.75" customHeight="1" x14ac:dyDescent="0.2">
      <c r="A35" s="134" t="s">
        <v>190</v>
      </c>
      <c r="B35" s="148" t="s">
        <v>191</v>
      </c>
      <c r="C35" s="138">
        <f>ROUND((C27*C16),4)</f>
        <v>2E-3</v>
      </c>
      <c r="D35" s="137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</row>
    <row r="36" spans="1:26" ht="12.75" customHeight="1" x14ac:dyDescent="0.2">
      <c r="A36" s="134" t="s">
        <v>192</v>
      </c>
      <c r="B36" s="139" t="s">
        <v>193</v>
      </c>
      <c r="C36" s="140">
        <f>SUM(C34:C35)</f>
        <v>6.59E-2</v>
      </c>
      <c r="D36" s="145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1:26" ht="12.75" customHeight="1" x14ac:dyDescent="0.2">
      <c r="A37" s="149"/>
      <c r="B37" s="150" t="s">
        <v>194</v>
      </c>
      <c r="C37" s="151">
        <f>C36+C32+C25+C17</f>
        <v>0.70595951999999995</v>
      </c>
      <c r="D37" s="145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1:26" ht="12.75" customHeight="1" x14ac:dyDescent="0.2">
      <c r="A38" s="137"/>
      <c r="B38" s="152"/>
      <c r="C38" s="153"/>
      <c r="D38" s="154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</row>
    <row r="39" spans="1:26" ht="12.75" customHeight="1" x14ac:dyDescent="0.2">
      <c r="A39" s="137"/>
      <c r="B39" s="137"/>
      <c r="C39" s="155"/>
      <c r="D39" s="156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1:26" ht="12.75" customHeight="1" x14ac:dyDescent="0.2">
      <c r="A40" s="137"/>
      <c r="B40" s="137"/>
      <c r="C40" s="155"/>
      <c r="D40" s="137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</row>
    <row r="41" spans="1:26" ht="12.75" customHeight="1" x14ac:dyDescent="0.2">
      <c r="A41" s="137"/>
      <c r="B41" s="137"/>
      <c r="C41" s="155"/>
      <c r="D41" s="137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</row>
    <row r="42" spans="1:26" ht="12.75" customHeight="1" x14ac:dyDescent="0.2">
      <c r="A42" s="137"/>
      <c r="B42" s="137"/>
      <c r="C42" s="155"/>
      <c r="D42" s="137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ht="12.75" customHeight="1" x14ac:dyDescent="0.2">
      <c r="A43" s="137"/>
      <c r="B43" s="152"/>
      <c r="C43" s="153"/>
      <c r="D43" s="137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ht="12.75" customHeight="1" x14ac:dyDescent="0.2">
      <c r="A44" s="145"/>
      <c r="B44" s="152"/>
      <c r="C44" s="153"/>
      <c r="D44" s="145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</row>
    <row r="45" spans="1:26" ht="12.75" customHeight="1" x14ac:dyDescent="0.2">
      <c r="A45" s="157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</row>
    <row r="46" spans="1:26" ht="12.75" customHeight="1" x14ac:dyDescent="0.2">
      <c r="A46" s="158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</row>
    <row r="47" spans="1:26" ht="12.75" customHeight="1" x14ac:dyDescent="0.2">
      <c r="A47" s="137"/>
      <c r="B47" s="159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</row>
    <row r="48" spans="1:26" ht="12.75" customHeight="1" x14ac:dyDescent="0.2">
      <c r="A48" s="137"/>
      <c r="B48" s="159"/>
      <c r="C48" s="137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</row>
    <row r="49" spans="1:26" ht="12.75" customHeight="1" x14ac:dyDescent="0.2">
      <c r="A49" s="137"/>
      <c r="B49" s="155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</row>
    <row r="50" spans="1:26" ht="12.75" customHeight="1" x14ac:dyDescent="0.2">
      <c r="A50" s="137"/>
      <c r="B50" s="159"/>
      <c r="C50" s="137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</row>
    <row r="51" spans="1:26" ht="12.75" customHeight="1" x14ac:dyDescent="0.2">
      <c r="A51" s="137"/>
      <c r="B51" s="155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</row>
    <row r="52" spans="1:26" ht="12.75" customHeight="1" x14ac:dyDescent="0.2">
      <c r="A52" s="137"/>
      <c r="B52" s="159"/>
      <c r="C52" s="137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</row>
    <row r="53" spans="1:26" ht="12.75" customHeight="1" x14ac:dyDescent="0.2">
      <c r="A53" s="137"/>
      <c r="B53" s="155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</row>
    <row r="54" spans="1:26" ht="12.75" customHeight="1" x14ac:dyDescent="0.2">
      <c r="A54" s="137"/>
      <c r="B54" s="159"/>
      <c r="C54" s="137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</row>
    <row r="55" spans="1:26" ht="12.75" customHeight="1" x14ac:dyDescent="0.2">
      <c r="A55" s="137"/>
      <c r="B55" s="155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</row>
    <row r="56" spans="1:26" ht="12.75" customHeight="1" x14ac:dyDescent="0.2">
      <c r="A56" s="157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</row>
    <row r="57" spans="1:26" ht="12.75" customHeigh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</row>
    <row r="58" spans="1:26" ht="12.75" customHeigh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</row>
    <row r="59" spans="1:26" ht="12.75" customHeight="1" x14ac:dyDescent="0.2">
      <c r="A59" s="88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</row>
    <row r="60" spans="1:26" ht="12.75" customHeigh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</row>
    <row r="61" spans="1:26" ht="12.75" customHeigh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</row>
    <row r="62" spans="1:26" ht="12.75" customHeigh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</row>
    <row r="63" spans="1:26" ht="12.75" customHeigh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</row>
    <row r="64" spans="1:26" ht="12.75" customHeigh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</row>
    <row r="65" spans="1:26" ht="12.75" customHeigh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</row>
    <row r="66" spans="1:26" ht="12.75" customHeigh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</row>
    <row r="67" spans="1:26" ht="12.75" customHeight="1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</row>
    <row r="68" spans="1:26" ht="12.75" customHeight="1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</row>
    <row r="69" spans="1:26" ht="12.75" customHeight="1" x14ac:dyDescent="0.2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</row>
    <row r="70" spans="1:26" ht="12.75" customHeight="1" x14ac:dyDescent="0.2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</row>
    <row r="71" spans="1:26" ht="12.75" customHeight="1" x14ac:dyDescent="0.2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</row>
    <row r="72" spans="1:26" ht="12.75" customHeight="1" x14ac:dyDescent="0.2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</row>
    <row r="73" spans="1:26" ht="12.75" customHeight="1" x14ac:dyDescent="0.2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</row>
    <row r="74" spans="1:26" ht="12.75" customHeight="1" x14ac:dyDescent="0.2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</row>
    <row r="75" spans="1:26" ht="12.75" customHeight="1" x14ac:dyDescent="0.2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</row>
    <row r="76" spans="1:26" ht="12.75" customHeight="1" x14ac:dyDescent="0.2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</row>
    <row r="77" spans="1:26" ht="12.75" customHeight="1" x14ac:dyDescent="0.2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</row>
    <row r="78" spans="1:26" ht="12.75" customHeight="1" x14ac:dyDescent="0.2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</row>
    <row r="79" spans="1:26" ht="12.75" customHeight="1" x14ac:dyDescent="0.2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ht="12.75" customHeight="1" x14ac:dyDescent="0.2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</row>
    <row r="81" spans="1:26" ht="12.75" customHeight="1" x14ac:dyDescent="0.2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ht="12.75" customHeight="1" x14ac:dyDescent="0.2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</row>
    <row r="83" spans="1:26" ht="12.75" customHeight="1" x14ac:dyDescent="0.2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</row>
    <row r="84" spans="1:26" ht="12.75" customHeight="1" x14ac:dyDescent="0.2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</row>
    <row r="85" spans="1:26" ht="12.75" customHeight="1" x14ac:dyDescent="0.2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</row>
    <row r="86" spans="1:26" ht="12.75" customHeight="1" x14ac:dyDescent="0.2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</row>
    <row r="87" spans="1:26" ht="12.75" customHeight="1" x14ac:dyDescent="0.2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</row>
    <row r="88" spans="1:26" ht="12.75" customHeight="1" x14ac:dyDescent="0.2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</row>
    <row r="89" spans="1:26" ht="12.75" customHeight="1" x14ac:dyDescent="0.2">
      <c r="A89" s="131" t="s">
        <v>195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</row>
    <row r="90" spans="1:26" ht="12.75" customHeight="1" x14ac:dyDescent="0.2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</row>
    <row r="91" spans="1:26" ht="12.75" customHeight="1" x14ac:dyDescent="0.2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</row>
    <row r="92" spans="1:26" ht="12.75" customHeight="1" x14ac:dyDescent="0.2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</row>
    <row r="93" spans="1:26" ht="12.75" customHeight="1" x14ac:dyDescent="0.2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</row>
    <row r="94" spans="1:26" ht="12.75" customHeight="1" x14ac:dyDescent="0.2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</row>
    <row r="95" spans="1:26" ht="12.75" customHeight="1" x14ac:dyDescent="0.2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</row>
    <row r="96" spans="1:26" ht="12.75" customHeight="1" x14ac:dyDescent="0.2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</row>
    <row r="97" spans="1:26" ht="12.75" customHeight="1" x14ac:dyDescent="0.2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</row>
    <row r="98" spans="1:26" ht="12.75" customHeight="1" x14ac:dyDescent="0.2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</row>
    <row r="99" spans="1:26" ht="12.75" customHeight="1" x14ac:dyDescent="0.2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</row>
    <row r="100" spans="1:26" ht="12.75" customHeight="1" x14ac:dyDescent="0.2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</row>
    <row r="101" spans="1:26" ht="12.75" customHeight="1" x14ac:dyDescent="0.2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</row>
    <row r="102" spans="1:26" ht="12.75" customHeight="1" x14ac:dyDescent="0.2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</row>
    <row r="103" spans="1:26" ht="12.75" customHeight="1" x14ac:dyDescent="0.2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</row>
    <row r="104" spans="1:26" ht="12.75" customHeight="1" x14ac:dyDescent="0.2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</row>
    <row r="105" spans="1:26" ht="12.75" customHeight="1" x14ac:dyDescent="0.2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</row>
    <row r="106" spans="1:26" ht="12.75" customHeight="1" x14ac:dyDescent="0.2">
      <c r="A106" s="131"/>
      <c r="B106" s="131"/>
      <c r="C106" s="131"/>
      <c r="D106" s="131">
        <v>11.7</v>
      </c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</row>
    <row r="107" spans="1:26" ht="12.75" customHeight="1" x14ac:dyDescent="0.2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</row>
    <row r="108" spans="1:26" ht="12.75" customHeight="1" x14ac:dyDescent="0.2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</row>
    <row r="109" spans="1:26" ht="12.75" customHeight="1" x14ac:dyDescent="0.2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</row>
    <row r="110" spans="1:26" ht="12.75" customHeight="1" x14ac:dyDescent="0.2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</row>
    <row r="111" spans="1:26" ht="12.75" customHeight="1" x14ac:dyDescent="0.2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</row>
    <row r="112" spans="1:26" ht="12.75" customHeight="1" x14ac:dyDescent="0.2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</row>
    <row r="113" spans="1:26" ht="12.75" customHeight="1" x14ac:dyDescent="0.2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</row>
    <row r="114" spans="1:26" ht="12.75" customHeight="1" x14ac:dyDescent="0.2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</row>
    <row r="115" spans="1:26" ht="12.75" customHeight="1" x14ac:dyDescent="0.2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</row>
    <row r="116" spans="1:26" ht="12.75" customHeight="1" x14ac:dyDescent="0.2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</row>
    <row r="117" spans="1:26" ht="12.75" customHeight="1" x14ac:dyDescent="0.2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</row>
    <row r="118" spans="1:26" ht="12.75" customHeight="1" x14ac:dyDescent="0.2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</row>
    <row r="119" spans="1:26" ht="12.75" customHeight="1" x14ac:dyDescent="0.2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</row>
    <row r="120" spans="1:26" ht="12.75" customHeight="1" x14ac:dyDescent="0.2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</row>
    <row r="121" spans="1:26" ht="12.75" customHeight="1" x14ac:dyDescent="0.2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</row>
    <row r="122" spans="1:26" ht="12.75" customHeight="1" x14ac:dyDescent="0.2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</row>
    <row r="123" spans="1:26" ht="12.75" customHeight="1" x14ac:dyDescent="0.2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</row>
    <row r="124" spans="1:26" ht="12.75" customHeight="1" x14ac:dyDescent="0.2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</row>
    <row r="125" spans="1:26" ht="12.75" customHeight="1" x14ac:dyDescent="0.2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</row>
    <row r="126" spans="1:26" ht="12.75" customHeight="1" x14ac:dyDescent="0.2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</row>
    <row r="127" spans="1:26" ht="12.75" customHeight="1" x14ac:dyDescent="0.2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</row>
    <row r="128" spans="1:26" ht="12.75" customHeight="1" x14ac:dyDescent="0.2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</row>
    <row r="129" spans="1:26" ht="12.75" customHeight="1" x14ac:dyDescent="0.2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</row>
    <row r="130" spans="1:26" ht="12.75" customHeight="1" x14ac:dyDescent="0.2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</row>
    <row r="131" spans="1:26" ht="12.75" customHeight="1" x14ac:dyDescent="0.2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</row>
    <row r="132" spans="1:26" ht="12.75" customHeight="1" x14ac:dyDescent="0.2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</row>
    <row r="133" spans="1:26" ht="12.75" customHeight="1" x14ac:dyDescent="0.2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</row>
    <row r="134" spans="1:26" ht="12.75" customHeight="1" x14ac:dyDescent="0.2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</row>
    <row r="135" spans="1:26" ht="12.75" customHeight="1" x14ac:dyDescent="0.2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</row>
    <row r="136" spans="1:26" ht="12.75" customHeight="1" x14ac:dyDescent="0.2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</row>
    <row r="137" spans="1:26" ht="12.75" customHeight="1" x14ac:dyDescent="0.2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</row>
    <row r="138" spans="1:26" ht="12.75" customHeight="1" x14ac:dyDescent="0.2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</row>
    <row r="139" spans="1:26" ht="12.75" customHeight="1" x14ac:dyDescent="0.2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</row>
    <row r="140" spans="1:26" ht="12.75" customHeight="1" x14ac:dyDescent="0.2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</row>
    <row r="141" spans="1:26" ht="12.75" customHeight="1" x14ac:dyDescent="0.2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</row>
    <row r="142" spans="1:26" ht="12.75" customHeight="1" x14ac:dyDescent="0.2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</row>
    <row r="143" spans="1:26" ht="12.75" customHeight="1" x14ac:dyDescent="0.2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</row>
    <row r="144" spans="1:26" ht="12.75" customHeight="1" x14ac:dyDescent="0.2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</row>
    <row r="145" spans="1:26" ht="12.75" customHeight="1" x14ac:dyDescent="0.2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</row>
    <row r="146" spans="1:26" ht="12.75" customHeight="1" x14ac:dyDescent="0.2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</row>
    <row r="147" spans="1:26" ht="12.75" customHeight="1" x14ac:dyDescent="0.2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</row>
    <row r="148" spans="1:26" ht="12.75" customHeight="1" x14ac:dyDescent="0.2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</row>
    <row r="149" spans="1:26" ht="12.75" customHeight="1" x14ac:dyDescent="0.2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</row>
    <row r="150" spans="1:26" ht="12.75" customHeight="1" x14ac:dyDescent="0.2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</row>
    <row r="151" spans="1:26" ht="12.75" customHeight="1" x14ac:dyDescent="0.2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</row>
    <row r="152" spans="1:26" ht="12.75" customHeight="1" x14ac:dyDescent="0.2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</row>
    <row r="153" spans="1:26" ht="12.75" customHeight="1" x14ac:dyDescent="0.2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</row>
    <row r="154" spans="1:26" ht="12.75" customHeight="1" x14ac:dyDescent="0.2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</row>
    <row r="155" spans="1:26" ht="12.75" customHeight="1" x14ac:dyDescent="0.2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</row>
    <row r="156" spans="1:26" ht="12.75" customHeight="1" x14ac:dyDescent="0.2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</row>
    <row r="157" spans="1:26" ht="12.75" customHeight="1" x14ac:dyDescent="0.2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</row>
    <row r="158" spans="1:26" ht="12.75" customHeight="1" x14ac:dyDescent="0.2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</row>
    <row r="159" spans="1:26" ht="12.75" customHeight="1" x14ac:dyDescent="0.2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</row>
    <row r="160" spans="1:26" ht="12.75" customHeight="1" x14ac:dyDescent="0.2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</row>
    <row r="161" spans="1:26" ht="12.75" customHeight="1" x14ac:dyDescent="0.2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</row>
    <row r="162" spans="1:26" ht="12.75" customHeight="1" x14ac:dyDescent="0.2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</row>
    <row r="163" spans="1:26" ht="12.75" customHeight="1" x14ac:dyDescent="0.2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</row>
    <row r="164" spans="1:26" ht="12.75" customHeight="1" x14ac:dyDescent="0.2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</row>
    <row r="165" spans="1:26" ht="12.75" customHeight="1" x14ac:dyDescent="0.2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</row>
    <row r="166" spans="1:26" ht="12.75" customHeight="1" x14ac:dyDescent="0.2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</row>
    <row r="167" spans="1:26" ht="12.75" customHeight="1" x14ac:dyDescent="0.2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</row>
    <row r="168" spans="1:26" ht="12.75" customHeight="1" x14ac:dyDescent="0.2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</row>
    <row r="169" spans="1:26" ht="12.75" customHeight="1" x14ac:dyDescent="0.2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</row>
    <row r="170" spans="1:26" ht="12.75" customHeight="1" x14ac:dyDescent="0.2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</row>
    <row r="171" spans="1:26" ht="12.75" customHeight="1" x14ac:dyDescent="0.2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</row>
    <row r="172" spans="1:26" ht="12.75" customHeight="1" x14ac:dyDescent="0.2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</row>
    <row r="173" spans="1:26" ht="12.75" customHeight="1" x14ac:dyDescent="0.2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</row>
    <row r="174" spans="1:26" ht="12.75" customHeight="1" x14ac:dyDescent="0.2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</row>
    <row r="175" spans="1:26" ht="12.75" customHeight="1" x14ac:dyDescent="0.2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</row>
    <row r="176" spans="1:26" ht="12.75" customHeight="1" x14ac:dyDescent="0.2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</row>
    <row r="177" spans="1:26" ht="12.75" customHeight="1" x14ac:dyDescent="0.2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</row>
    <row r="178" spans="1:26" ht="12.75" customHeight="1" x14ac:dyDescent="0.2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</row>
    <row r="179" spans="1:26" ht="12.75" customHeight="1" x14ac:dyDescent="0.2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</row>
    <row r="180" spans="1:26" ht="12.75" customHeight="1" x14ac:dyDescent="0.2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</row>
    <row r="181" spans="1:26" ht="12.75" customHeight="1" x14ac:dyDescent="0.2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</row>
    <row r="182" spans="1:26" ht="12.75" customHeight="1" x14ac:dyDescent="0.2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</row>
    <row r="183" spans="1:26" ht="12.75" customHeight="1" x14ac:dyDescent="0.2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</row>
    <row r="184" spans="1:26" ht="12.75" customHeight="1" x14ac:dyDescent="0.2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</row>
    <row r="185" spans="1:26" ht="12.75" customHeight="1" x14ac:dyDescent="0.2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</row>
    <row r="186" spans="1:26" ht="12.75" customHeight="1" x14ac:dyDescent="0.2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</row>
    <row r="187" spans="1:26" ht="12.75" customHeight="1" x14ac:dyDescent="0.2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</row>
    <row r="188" spans="1:26" ht="12.75" customHeight="1" x14ac:dyDescent="0.2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</row>
    <row r="189" spans="1:26" ht="12.75" customHeight="1" x14ac:dyDescent="0.2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</row>
    <row r="190" spans="1:26" ht="12.75" customHeight="1" x14ac:dyDescent="0.2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</row>
    <row r="191" spans="1:26" ht="12.75" customHeight="1" x14ac:dyDescent="0.2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</row>
    <row r="192" spans="1:26" ht="12.75" customHeight="1" x14ac:dyDescent="0.2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</row>
    <row r="193" spans="1:26" ht="12.75" customHeight="1" x14ac:dyDescent="0.2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</row>
    <row r="194" spans="1:26" ht="12.75" customHeight="1" x14ac:dyDescent="0.2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</row>
    <row r="195" spans="1:26" ht="12.75" customHeight="1" x14ac:dyDescent="0.2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</row>
    <row r="196" spans="1:26" ht="12.75" customHeight="1" x14ac:dyDescent="0.2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</row>
    <row r="197" spans="1:26" ht="12.75" customHeight="1" x14ac:dyDescent="0.2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</row>
    <row r="198" spans="1:26" ht="12.75" customHeight="1" x14ac:dyDescent="0.2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</row>
    <row r="199" spans="1:26" ht="12.75" customHeight="1" x14ac:dyDescent="0.2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</row>
    <row r="200" spans="1:26" ht="12.75" customHeight="1" x14ac:dyDescent="0.2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</row>
    <row r="201" spans="1:26" ht="12.75" customHeight="1" x14ac:dyDescent="0.2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</row>
    <row r="202" spans="1:26" ht="12.75" customHeight="1" x14ac:dyDescent="0.2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</row>
    <row r="203" spans="1:26" ht="12.75" customHeight="1" x14ac:dyDescent="0.2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</row>
    <row r="204" spans="1:26" ht="12.75" customHeight="1" x14ac:dyDescent="0.2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</row>
    <row r="205" spans="1:26" ht="12.75" customHeight="1" x14ac:dyDescent="0.2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</row>
    <row r="206" spans="1:26" ht="12.75" customHeight="1" x14ac:dyDescent="0.2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</row>
    <row r="207" spans="1:26" ht="12.75" customHeight="1" x14ac:dyDescent="0.2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</row>
    <row r="208" spans="1:26" ht="12.75" customHeight="1" x14ac:dyDescent="0.2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</row>
    <row r="209" spans="1:26" ht="12.75" customHeight="1" x14ac:dyDescent="0.2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</row>
    <row r="210" spans="1:26" ht="12.75" customHeight="1" x14ac:dyDescent="0.2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</row>
    <row r="211" spans="1:26" ht="12.75" customHeight="1" x14ac:dyDescent="0.2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</row>
    <row r="212" spans="1:26" ht="12.75" customHeight="1" x14ac:dyDescent="0.2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</row>
    <row r="213" spans="1:26" ht="12.75" customHeight="1" x14ac:dyDescent="0.2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</row>
    <row r="214" spans="1:26" ht="12.75" customHeight="1" x14ac:dyDescent="0.2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</row>
    <row r="215" spans="1:26" ht="12.75" customHeight="1" x14ac:dyDescent="0.2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</row>
    <row r="216" spans="1:26" ht="12.75" customHeight="1" x14ac:dyDescent="0.2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</row>
    <row r="217" spans="1:26" ht="12.75" customHeight="1" x14ac:dyDescent="0.2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</row>
    <row r="218" spans="1:26" ht="12.75" customHeight="1" x14ac:dyDescent="0.2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</row>
    <row r="219" spans="1:26" ht="12.75" customHeight="1" x14ac:dyDescent="0.2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</row>
    <row r="220" spans="1:26" ht="12.75" customHeight="1" x14ac:dyDescent="0.2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</row>
    <row r="221" spans="1:26" ht="12.75" customHeight="1" x14ac:dyDescent="0.2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</row>
    <row r="222" spans="1:26" ht="12.75" customHeight="1" x14ac:dyDescent="0.2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</row>
    <row r="223" spans="1:26" ht="12.75" customHeight="1" x14ac:dyDescent="0.2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</row>
    <row r="224" spans="1:26" ht="12.75" customHeight="1" x14ac:dyDescent="0.2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</row>
    <row r="225" spans="1:26" ht="12.75" customHeight="1" x14ac:dyDescent="0.2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</row>
    <row r="226" spans="1:26" ht="12.75" customHeight="1" x14ac:dyDescent="0.2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</row>
    <row r="227" spans="1:26" ht="12.75" customHeight="1" x14ac:dyDescent="0.2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</row>
    <row r="228" spans="1:26" ht="12.75" customHeight="1" x14ac:dyDescent="0.2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</row>
    <row r="229" spans="1:26" ht="12.75" customHeight="1" x14ac:dyDescent="0.2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</row>
    <row r="230" spans="1:26" ht="12.75" customHeight="1" x14ac:dyDescent="0.2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</row>
    <row r="231" spans="1:26" ht="12.75" customHeight="1" x14ac:dyDescent="0.2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</row>
    <row r="232" spans="1:26" ht="12.75" customHeight="1" x14ac:dyDescent="0.2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</row>
    <row r="233" spans="1:26" ht="12.75" customHeight="1" x14ac:dyDescent="0.2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</row>
    <row r="234" spans="1:26" ht="12.75" customHeight="1" x14ac:dyDescent="0.2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</row>
    <row r="235" spans="1:26" ht="12.75" customHeight="1" x14ac:dyDescent="0.2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</row>
    <row r="236" spans="1:26" ht="12.75" customHeight="1" x14ac:dyDescent="0.2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</row>
    <row r="237" spans="1:26" ht="12.75" customHeight="1" x14ac:dyDescent="0.2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</row>
    <row r="238" spans="1:26" ht="12.75" customHeight="1" x14ac:dyDescent="0.2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</row>
    <row r="239" spans="1:26" ht="12.75" customHeight="1" x14ac:dyDescent="0.2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</row>
    <row r="240" spans="1:26" ht="12.75" customHeight="1" x14ac:dyDescent="0.2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</row>
    <row r="241" spans="1:26" ht="12.75" customHeight="1" x14ac:dyDescent="0.2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</row>
    <row r="242" spans="1:26" ht="12.75" customHeight="1" x14ac:dyDescent="0.2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ht="12.75" customHeight="1" x14ac:dyDescent="0.2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</row>
    <row r="244" spans="1:26" ht="12.75" customHeight="1" x14ac:dyDescent="0.2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</row>
    <row r="245" spans="1:26" ht="12.75" customHeight="1" x14ac:dyDescent="0.2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</row>
    <row r="246" spans="1:26" ht="12.75" customHeight="1" x14ac:dyDescent="0.2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</row>
    <row r="247" spans="1:26" ht="12.75" customHeight="1" x14ac:dyDescent="0.2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</row>
    <row r="248" spans="1:26" ht="12.75" customHeight="1" x14ac:dyDescent="0.2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</row>
    <row r="249" spans="1:26" ht="12.75" customHeight="1" x14ac:dyDescent="0.2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</row>
    <row r="250" spans="1:26" ht="12.75" customHeight="1" x14ac:dyDescent="0.2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</row>
    <row r="251" spans="1:26" ht="12.75" customHeight="1" x14ac:dyDescent="0.2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</row>
    <row r="252" spans="1:26" ht="12.75" customHeight="1" x14ac:dyDescent="0.2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</row>
    <row r="253" spans="1:26" ht="12.75" customHeight="1" x14ac:dyDescent="0.2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</row>
    <row r="254" spans="1:26" ht="12.75" customHeight="1" x14ac:dyDescent="0.2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</row>
    <row r="255" spans="1:26" ht="12.75" customHeight="1" x14ac:dyDescent="0.2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</row>
    <row r="256" spans="1:26" ht="12.75" customHeight="1" x14ac:dyDescent="0.2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</row>
    <row r="257" spans="1:26" ht="12.75" customHeight="1" x14ac:dyDescent="0.2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</row>
    <row r="258" spans="1:26" ht="12.75" customHeight="1" x14ac:dyDescent="0.2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</row>
    <row r="259" spans="1:26" ht="12.75" customHeight="1" x14ac:dyDescent="0.2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</row>
    <row r="260" spans="1:26" ht="12.75" customHeight="1" x14ac:dyDescent="0.2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</row>
    <row r="261" spans="1:26" ht="12.75" customHeight="1" x14ac:dyDescent="0.2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</row>
    <row r="262" spans="1:26" ht="12.75" customHeight="1" x14ac:dyDescent="0.2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</row>
    <row r="263" spans="1:26" ht="12.75" customHeight="1" x14ac:dyDescent="0.2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</row>
    <row r="264" spans="1:26" ht="12.75" customHeight="1" x14ac:dyDescent="0.2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</row>
    <row r="265" spans="1:26" ht="12.75" customHeight="1" x14ac:dyDescent="0.2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</row>
    <row r="266" spans="1:26" ht="12.75" customHeight="1" x14ac:dyDescent="0.2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</row>
    <row r="267" spans="1:26" ht="12.75" customHeight="1" x14ac:dyDescent="0.2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</row>
    <row r="268" spans="1:26" ht="12.75" customHeight="1" x14ac:dyDescent="0.2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</row>
    <row r="269" spans="1:26" ht="12.75" customHeight="1" x14ac:dyDescent="0.2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</row>
    <row r="270" spans="1:26" ht="12.75" customHeight="1" x14ac:dyDescent="0.2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</row>
    <row r="271" spans="1:26" ht="12.75" customHeight="1" x14ac:dyDescent="0.2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</row>
    <row r="272" spans="1:26" ht="12.75" customHeight="1" x14ac:dyDescent="0.2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</row>
    <row r="273" spans="1:26" ht="12.75" customHeight="1" x14ac:dyDescent="0.2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</row>
    <row r="274" spans="1:26" ht="12.75" customHeight="1" x14ac:dyDescent="0.2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</row>
    <row r="275" spans="1:26" ht="12.75" customHeight="1" x14ac:dyDescent="0.2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</row>
    <row r="276" spans="1:26" ht="12.75" customHeight="1" x14ac:dyDescent="0.2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</row>
    <row r="277" spans="1:26" ht="12.75" customHeight="1" x14ac:dyDescent="0.2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</row>
    <row r="278" spans="1:26" ht="12.75" customHeight="1" x14ac:dyDescent="0.2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</row>
    <row r="279" spans="1:26" ht="12.75" customHeight="1" x14ac:dyDescent="0.2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</row>
    <row r="280" spans="1:26" ht="12.75" customHeight="1" x14ac:dyDescent="0.2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</row>
    <row r="281" spans="1:26" ht="12.75" customHeight="1" x14ac:dyDescent="0.2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</row>
    <row r="282" spans="1:26" ht="12.75" customHeight="1" x14ac:dyDescent="0.2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</row>
    <row r="283" spans="1:26" ht="12.75" customHeight="1" x14ac:dyDescent="0.2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</row>
    <row r="284" spans="1:26" ht="12.75" customHeight="1" x14ac:dyDescent="0.2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</row>
    <row r="285" spans="1:26" ht="12.75" customHeight="1" x14ac:dyDescent="0.2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</row>
    <row r="286" spans="1:26" ht="12.75" customHeight="1" x14ac:dyDescent="0.2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</row>
    <row r="287" spans="1:26" ht="12.75" customHeight="1" x14ac:dyDescent="0.2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</row>
    <row r="288" spans="1:26" ht="12.75" customHeight="1" x14ac:dyDescent="0.2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</row>
    <row r="289" spans="1:26" ht="12.75" customHeight="1" x14ac:dyDescent="0.2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</row>
    <row r="290" spans="1:26" ht="12.75" customHeight="1" x14ac:dyDescent="0.2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</row>
    <row r="291" spans="1:26" ht="12.75" customHeight="1" x14ac:dyDescent="0.2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</row>
    <row r="292" spans="1:26" ht="12.75" customHeight="1" x14ac:dyDescent="0.2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</row>
    <row r="293" spans="1:26" ht="12.75" customHeight="1" x14ac:dyDescent="0.2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</row>
    <row r="294" spans="1:26" ht="12.75" customHeight="1" x14ac:dyDescent="0.2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</row>
    <row r="295" spans="1:26" ht="12.75" customHeight="1" x14ac:dyDescent="0.2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</row>
    <row r="296" spans="1:26" ht="12.75" customHeight="1" x14ac:dyDescent="0.2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</row>
    <row r="297" spans="1:26" ht="12.75" customHeight="1" x14ac:dyDescent="0.2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</row>
    <row r="298" spans="1:26" ht="12.75" customHeight="1" x14ac:dyDescent="0.2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</row>
    <row r="299" spans="1:26" ht="12.75" customHeight="1" x14ac:dyDescent="0.2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</row>
    <row r="300" spans="1:26" ht="12.75" customHeight="1" x14ac:dyDescent="0.2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</row>
    <row r="301" spans="1:26" ht="12.75" customHeight="1" x14ac:dyDescent="0.2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</row>
    <row r="302" spans="1:26" ht="12.75" customHeight="1" x14ac:dyDescent="0.2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</row>
    <row r="303" spans="1:26" ht="12.75" customHeight="1" x14ac:dyDescent="0.2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</row>
    <row r="304" spans="1:26" ht="12.75" customHeight="1" x14ac:dyDescent="0.2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</row>
    <row r="305" spans="1:26" ht="12.75" customHeight="1" x14ac:dyDescent="0.2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</row>
    <row r="306" spans="1:26" ht="12.75" customHeight="1" x14ac:dyDescent="0.2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</row>
    <row r="307" spans="1:26" ht="12.75" customHeight="1" x14ac:dyDescent="0.2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</row>
    <row r="308" spans="1:26" ht="12.75" customHeight="1" x14ac:dyDescent="0.2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</row>
    <row r="309" spans="1:26" ht="12.75" customHeight="1" x14ac:dyDescent="0.2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</row>
    <row r="310" spans="1:26" ht="12.75" customHeight="1" x14ac:dyDescent="0.2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</row>
    <row r="311" spans="1:26" ht="12.75" customHeight="1" x14ac:dyDescent="0.2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</row>
    <row r="312" spans="1:26" ht="12.75" customHeight="1" x14ac:dyDescent="0.2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</row>
    <row r="313" spans="1:26" ht="12.75" customHeight="1" x14ac:dyDescent="0.2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</row>
    <row r="314" spans="1:26" ht="12.75" customHeight="1" x14ac:dyDescent="0.2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</row>
    <row r="315" spans="1:26" ht="12.75" customHeight="1" x14ac:dyDescent="0.2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</row>
    <row r="316" spans="1:26" ht="12.75" customHeight="1" x14ac:dyDescent="0.2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</row>
    <row r="317" spans="1:26" ht="12.75" customHeight="1" x14ac:dyDescent="0.2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</row>
    <row r="318" spans="1:26" ht="12.75" customHeight="1" x14ac:dyDescent="0.2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</row>
    <row r="319" spans="1:26" ht="12.75" customHeight="1" x14ac:dyDescent="0.2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</row>
    <row r="320" spans="1:26" ht="12.75" customHeight="1" x14ac:dyDescent="0.2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</row>
    <row r="321" spans="1:26" ht="12.75" customHeight="1" x14ac:dyDescent="0.2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</row>
    <row r="322" spans="1:26" ht="12.75" customHeight="1" x14ac:dyDescent="0.2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</row>
    <row r="323" spans="1:26" ht="12.75" customHeight="1" x14ac:dyDescent="0.2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</row>
    <row r="324" spans="1:26" ht="12.75" customHeight="1" x14ac:dyDescent="0.2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</row>
    <row r="325" spans="1:26" ht="12.75" customHeight="1" x14ac:dyDescent="0.2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</row>
    <row r="326" spans="1:26" ht="12.75" customHeight="1" x14ac:dyDescent="0.2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</row>
    <row r="327" spans="1:26" ht="12.75" customHeight="1" x14ac:dyDescent="0.2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</row>
    <row r="328" spans="1:26" ht="12.75" customHeight="1" x14ac:dyDescent="0.2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</row>
    <row r="329" spans="1:26" ht="12.75" customHeight="1" x14ac:dyDescent="0.2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</row>
    <row r="330" spans="1:26" ht="12.75" customHeight="1" x14ac:dyDescent="0.2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</row>
    <row r="331" spans="1:26" ht="12.75" customHeight="1" x14ac:dyDescent="0.2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</row>
    <row r="332" spans="1:26" ht="12.75" customHeight="1" x14ac:dyDescent="0.2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</row>
    <row r="333" spans="1:26" ht="12.75" customHeight="1" x14ac:dyDescent="0.2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</row>
    <row r="334" spans="1:26" ht="12.75" customHeight="1" x14ac:dyDescent="0.2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</row>
    <row r="335" spans="1:26" ht="12.75" customHeight="1" x14ac:dyDescent="0.2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</row>
    <row r="336" spans="1:26" ht="12.75" customHeight="1" x14ac:dyDescent="0.2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</row>
    <row r="337" spans="1:26" ht="12.75" customHeight="1" x14ac:dyDescent="0.2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</row>
    <row r="338" spans="1:26" ht="12.75" customHeight="1" x14ac:dyDescent="0.2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</row>
    <row r="339" spans="1:26" ht="12.75" customHeight="1" x14ac:dyDescent="0.2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</row>
    <row r="340" spans="1:26" ht="12.75" customHeight="1" x14ac:dyDescent="0.2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</row>
    <row r="341" spans="1:26" ht="12.75" customHeight="1" x14ac:dyDescent="0.2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</row>
    <row r="342" spans="1:26" ht="12.75" customHeight="1" x14ac:dyDescent="0.2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</row>
    <row r="343" spans="1:26" ht="12.75" customHeight="1" x14ac:dyDescent="0.2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</row>
    <row r="344" spans="1:26" ht="12.75" customHeight="1" x14ac:dyDescent="0.2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</row>
    <row r="345" spans="1:26" ht="12.75" customHeight="1" x14ac:dyDescent="0.2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</row>
    <row r="346" spans="1:26" ht="12.75" customHeight="1" x14ac:dyDescent="0.2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</row>
    <row r="347" spans="1:26" ht="12.75" customHeight="1" x14ac:dyDescent="0.2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</row>
    <row r="348" spans="1:26" ht="12.75" customHeight="1" x14ac:dyDescent="0.2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</row>
    <row r="349" spans="1:26" ht="12.75" customHeight="1" x14ac:dyDescent="0.2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</row>
    <row r="350" spans="1:26" ht="12.75" customHeight="1" x14ac:dyDescent="0.2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</row>
    <row r="351" spans="1:26" ht="12.75" customHeight="1" x14ac:dyDescent="0.2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</row>
    <row r="352" spans="1:26" ht="12.75" customHeight="1" x14ac:dyDescent="0.2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</row>
    <row r="353" spans="1:26" ht="12.75" customHeight="1" x14ac:dyDescent="0.2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</row>
    <row r="354" spans="1:26" ht="12.75" customHeight="1" x14ac:dyDescent="0.2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</row>
    <row r="355" spans="1:26" ht="12.75" customHeight="1" x14ac:dyDescent="0.2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</row>
    <row r="356" spans="1:26" ht="12.75" customHeight="1" x14ac:dyDescent="0.2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</row>
    <row r="357" spans="1:26" ht="12.75" customHeight="1" x14ac:dyDescent="0.2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</row>
    <row r="358" spans="1:26" ht="12.75" customHeight="1" x14ac:dyDescent="0.2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</row>
    <row r="359" spans="1:26" ht="12.75" customHeight="1" x14ac:dyDescent="0.2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</row>
    <row r="360" spans="1:26" ht="12.75" customHeight="1" x14ac:dyDescent="0.2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</row>
    <row r="361" spans="1:26" ht="12.75" customHeight="1" x14ac:dyDescent="0.2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</row>
    <row r="362" spans="1:26" ht="12.75" customHeight="1" x14ac:dyDescent="0.2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</row>
    <row r="363" spans="1:26" ht="12.75" customHeight="1" x14ac:dyDescent="0.2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</row>
    <row r="364" spans="1:26" ht="12.75" customHeight="1" x14ac:dyDescent="0.2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</row>
    <row r="365" spans="1:26" ht="12.75" customHeight="1" x14ac:dyDescent="0.2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</row>
    <row r="366" spans="1:26" ht="12.75" customHeight="1" x14ac:dyDescent="0.2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</row>
    <row r="367" spans="1:26" ht="12.75" customHeight="1" x14ac:dyDescent="0.2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</row>
    <row r="368" spans="1:26" ht="12.75" customHeight="1" x14ac:dyDescent="0.2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</row>
    <row r="369" spans="1:26" ht="12.75" customHeight="1" x14ac:dyDescent="0.2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</row>
    <row r="370" spans="1:26" ht="12.75" customHeight="1" x14ac:dyDescent="0.2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</row>
    <row r="371" spans="1:26" ht="12.75" customHeight="1" x14ac:dyDescent="0.2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</row>
    <row r="372" spans="1:26" ht="12.75" customHeight="1" x14ac:dyDescent="0.2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</row>
    <row r="373" spans="1:26" ht="12.75" customHeight="1" x14ac:dyDescent="0.2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</row>
    <row r="374" spans="1:26" ht="12.75" customHeight="1" x14ac:dyDescent="0.2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</row>
    <row r="375" spans="1:26" ht="12.75" customHeight="1" x14ac:dyDescent="0.2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</row>
    <row r="376" spans="1:26" ht="12.75" customHeight="1" x14ac:dyDescent="0.2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</row>
    <row r="377" spans="1:26" ht="12.75" customHeight="1" x14ac:dyDescent="0.2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</row>
    <row r="378" spans="1:26" ht="12.75" customHeight="1" x14ac:dyDescent="0.2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</row>
    <row r="379" spans="1:26" ht="12.75" customHeight="1" x14ac:dyDescent="0.2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</row>
    <row r="380" spans="1:26" ht="12.75" customHeight="1" x14ac:dyDescent="0.2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</row>
    <row r="381" spans="1:26" ht="12.75" customHeight="1" x14ac:dyDescent="0.2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</row>
    <row r="382" spans="1:26" ht="12.75" customHeight="1" x14ac:dyDescent="0.2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</row>
    <row r="383" spans="1:26" ht="12.75" customHeight="1" x14ac:dyDescent="0.2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</row>
    <row r="384" spans="1:26" ht="12.75" customHeight="1" x14ac:dyDescent="0.2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</row>
    <row r="385" spans="1:26" ht="12.75" customHeight="1" x14ac:dyDescent="0.2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</row>
    <row r="386" spans="1:26" ht="12.75" customHeight="1" x14ac:dyDescent="0.2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</row>
    <row r="387" spans="1:26" ht="12.75" customHeight="1" x14ac:dyDescent="0.2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</row>
    <row r="388" spans="1:26" ht="12.75" customHeight="1" x14ac:dyDescent="0.2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</row>
    <row r="389" spans="1:26" ht="12.75" customHeight="1" x14ac:dyDescent="0.2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</row>
    <row r="390" spans="1:26" ht="12.75" customHeight="1" x14ac:dyDescent="0.2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</row>
    <row r="391" spans="1:26" ht="12.75" customHeight="1" x14ac:dyDescent="0.2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</row>
    <row r="392" spans="1:26" ht="12.75" customHeight="1" x14ac:dyDescent="0.2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</row>
    <row r="393" spans="1:26" ht="12.75" customHeight="1" x14ac:dyDescent="0.2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</row>
    <row r="394" spans="1:26" ht="12.75" customHeight="1" x14ac:dyDescent="0.2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</row>
    <row r="395" spans="1:26" ht="12.75" customHeight="1" x14ac:dyDescent="0.2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</row>
    <row r="396" spans="1:26" ht="12.75" customHeight="1" x14ac:dyDescent="0.2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</row>
    <row r="397" spans="1:26" ht="12.75" customHeight="1" x14ac:dyDescent="0.2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</row>
    <row r="398" spans="1:26" ht="12.75" customHeight="1" x14ac:dyDescent="0.2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</row>
    <row r="399" spans="1:26" ht="12.75" customHeight="1" x14ac:dyDescent="0.2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</row>
    <row r="400" spans="1:26" ht="12.75" customHeight="1" x14ac:dyDescent="0.2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</row>
    <row r="401" spans="1:26" ht="12.75" customHeight="1" x14ac:dyDescent="0.2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</row>
    <row r="402" spans="1:26" ht="12.75" customHeight="1" x14ac:dyDescent="0.2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</row>
    <row r="403" spans="1:26" ht="12.75" customHeight="1" x14ac:dyDescent="0.2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</row>
    <row r="404" spans="1:26" ht="12.75" customHeight="1" x14ac:dyDescent="0.2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</row>
    <row r="405" spans="1:26" ht="12.75" customHeight="1" x14ac:dyDescent="0.2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</row>
    <row r="406" spans="1:26" ht="12.75" customHeight="1" x14ac:dyDescent="0.2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</row>
    <row r="407" spans="1:26" ht="12.75" customHeight="1" x14ac:dyDescent="0.2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</row>
    <row r="408" spans="1:26" ht="12.75" customHeight="1" x14ac:dyDescent="0.2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</row>
    <row r="409" spans="1:26" ht="12.75" customHeight="1" x14ac:dyDescent="0.2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</row>
    <row r="410" spans="1:26" ht="12.75" customHeight="1" x14ac:dyDescent="0.2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</row>
    <row r="411" spans="1:26" ht="12.75" customHeight="1" x14ac:dyDescent="0.2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</row>
    <row r="412" spans="1:26" ht="12.75" customHeight="1" x14ac:dyDescent="0.2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</row>
    <row r="413" spans="1:26" ht="12.75" customHeight="1" x14ac:dyDescent="0.2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</row>
    <row r="414" spans="1:26" ht="12.75" customHeight="1" x14ac:dyDescent="0.2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</row>
    <row r="415" spans="1:26" ht="12.75" customHeight="1" x14ac:dyDescent="0.2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</row>
    <row r="416" spans="1:26" ht="12.75" customHeight="1" x14ac:dyDescent="0.2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</row>
    <row r="417" spans="1:26" ht="12.75" customHeight="1" x14ac:dyDescent="0.2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</row>
    <row r="418" spans="1:26" ht="12.75" customHeight="1" x14ac:dyDescent="0.2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</row>
    <row r="419" spans="1:26" ht="12.75" customHeight="1" x14ac:dyDescent="0.2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</row>
    <row r="420" spans="1:26" ht="12.75" customHeight="1" x14ac:dyDescent="0.2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</row>
    <row r="421" spans="1:26" ht="12.75" customHeight="1" x14ac:dyDescent="0.2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</row>
    <row r="422" spans="1:26" ht="12.75" customHeight="1" x14ac:dyDescent="0.2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</row>
    <row r="423" spans="1:26" ht="12.75" customHeight="1" x14ac:dyDescent="0.2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</row>
    <row r="424" spans="1:26" ht="12.75" customHeight="1" x14ac:dyDescent="0.2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</row>
    <row r="425" spans="1:26" ht="12.75" customHeight="1" x14ac:dyDescent="0.2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</row>
    <row r="426" spans="1:26" ht="12.75" customHeight="1" x14ac:dyDescent="0.2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</row>
    <row r="427" spans="1:26" ht="12.75" customHeight="1" x14ac:dyDescent="0.2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</row>
    <row r="428" spans="1:26" ht="12.75" customHeight="1" x14ac:dyDescent="0.2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</row>
    <row r="429" spans="1:26" ht="12.75" customHeight="1" x14ac:dyDescent="0.2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</row>
    <row r="430" spans="1:26" ht="12.75" customHeight="1" x14ac:dyDescent="0.2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</row>
    <row r="431" spans="1:26" ht="12.75" customHeight="1" x14ac:dyDescent="0.2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</row>
    <row r="432" spans="1:26" ht="12.75" customHeight="1" x14ac:dyDescent="0.2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</row>
    <row r="433" spans="1:26" ht="12.75" customHeight="1" x14ac:dyDescent="0.2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</row>
    <row r="434" spans="1:26" ht="12.75" customHeight="1" x14ac:dyDescent="0.2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</row>
    <row r="435" spans="1:26" ht="12.75" customHeight="1" x14ac:dyDescent="0.2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</row>
    <row r="436" spans="1:26" ht="12.75" customHeight="1" x14ac:dyDescent="0.2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</row>
    <row r="437" spans="1:26" ht="12.75" customHeight="1" x14ac:dyDescent="0.2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</row>
    <row r="438" spans="1:26" ht="12.75" customHeight="1" x14ac:dyDescent="0.2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</row>
    <row r="439" spans="1:26" ht="12.75" customHeight="1" x14ac:dyDescent="0.2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</row>
    <row r="440" spans="1:26" ht="12.75" customHeight="1" x14ac:dyDescent="0.2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</row>
    <row r="441" spans="1:26" ht="12.75" customHeight="1" x14ac:dyDescent="0.2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</row>
    <row r="442" spans="1:26" ht="12.75" customHeight="1" x14ac:dyDescent="0.2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</row>
    <row r="443" spans="1:26" ht="12.75" customHeight="1" x14ac:dyDescent="0.2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</row>
    <row r="444" spans="1:26" ht="12.75" customHeight="1" x14ac:dyDescent="0.2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</row>
    <row r="445" spans="1:26" ht="12.75" customHeight="1" x14ac:dyDescent="0.2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</row>
    <row r="446" spans="1:26" ht="12.75" customHeight="1" x14ac:dyDescent="0.2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</row>
    <row r="447" spans="1:26" ht="12.75" customHeight="1" x14ac:dyDescent="0.2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</row>
    <row r="448" spans="1:26" ht="12.75" customHeight="1" x14ac:dyDescent="0.2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</row>
    <row r="449" spans="1:26" ht="12.75" customHeight="1" x14ac:dyDescent="0.2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</row>
    <row r="450" spans="1:26" ht="12.75" customHeight="1" x14ac:dyDescent="0.2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</row>
    <row r="451" spans="1:26" ht="12.75" customHeight="1" x14ac:dyDescent="0.2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</row>
    <row r="452" spans="1:26" ht="12.75" customHeight="1" x14ac:dyDescent="0.2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</row>
    <row r="453" spans="1:26" ht="12.75" customHeight="1" x14ac:dyDescent="0.2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</row>
    <row r="454" spans="1:26" ht="12.75" customHeight="1" x14ac:dyDescent="0.2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</row>
    <row r="455" spans="1:26" ht="12.75" customHeight="1" x14ac:dyDescent="0.2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</row>
    <row r="456" spans="1:26" ht="12.75" customHeight="1" x14ac:dyDescent="0.2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</row>
    <row r="457" spans="1:26" ht="12.75" customHeight="1" x14ac:dyDescent="0.2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</row>
    <row r="458" spans="1:26" ht="12.75" customHeight="1" x14ac:dyDescent="0.2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</row>
    <row r="459" spans="1:26" ht="12.75" customHeight="1" x14ac:dyDescent="0.2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</row>
    <row r="460" spans="1:26" ht="12.75" customHeight="1" x14ac:dyDescent="0.2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</row>
    <row r="461" spans="1:26" ht="12.75" customHeight="1" x14ac:dyDescent="0.2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</row>
    <row r="462" spans="1:26" ht="12.75" customHeight="1" x14ac:dyDescent="0.2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</row>
    <row r="463" spans="1:26" ht="12.75" customHeight="1" x14ac:dyDescent="0.2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</row>
    <row r="464" spans="1:26" ht="12.75" customHeight="1" x14ac:dyDescent="0.2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</row>
    <row r="465" spans="1:26" ht="12.75" customHeight="1" x14ac:dyDescent="0.2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</row>
    <row r="466" spans="1:26" ht="12.75" customHeight="1" x14ac:dyDescent="0.2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</row>
    <row r="467" spans="1:26" ht="12.75" customHeight="1" x14ac:dyDescent="0.2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</row>
    <row r="468" spans="1:26" ht="12.75" customHeight="1" x14ac:dyDescent="0.2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</row>
    <row r="469" spans="1:26" ht="12.75" customHeight="1" x14ac:dyDescent="0.2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</row>
    <row r="470" spans="1:26" ht="12.75" customHeight="1" x14ac:dyDescent="0.2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</row>
    <row r="471" spans="1:26" ht="12.75" customHeight="1" x14ac:dyDescent="0.2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</row>
    <row r="472" spans="1:26" ht="12.75" customHeight="1" x14ac:dyDescent="0.2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</row>
    <row r="473" spans="1:26" ht="12.75" customHeight="1" x14ac:dyDescent="0.2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</row>
    <row r="474" spans="1:26" ht="12.75" customHeight="1" x14ac:dyDescent="0.2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</row>
    <row r="475" spans="1:26" ht="12.75" customHeight="1" x14ac:dyDescent="0.2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</row>
    <row r="476" spans="1:26" ht="12.75" customHeight="1" x14ac:dyDescent="0.2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</row>
    <row r="477" spans="1:26" ht="12.75" customHeight="1" x14ac:dyDescent="0.2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</row>
    <row r="478" spans="1:26" ht="12.75" customHeight="1" x14ac:dyDescent="0.2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</row>
    <row r="479" spans="1:26" ht="12.75" customHeight="1" x14ac:dyDescent="0.2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</row>
    <row r="480" spans="1:26" ht="12.75" customHeight="1" x14ac:dyDescent="0.2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</row>
    <row r="481" spans="1:26" ht="12.75" customHeight="1" x14ac:dyDescent="0.2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</row>
    <row r="482" spans="1:26" ht="12.75" customHeight="1" x14ac:dyDescent="0.2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</row>
    <row r="483" spans="1:26" ht="12.75" customHeight="1" x14ac:dyDescent="0.2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</row>
    <row r="484" spans="1:26" ht="12.75" customHeight="1" x14ac:dyDescent="0.2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</row>
    <row r="485" spans="1:26" ht="12.75" customHeight="1" x14ac:dyDescent="0.2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</row>
    <row r="486" spans="1:26" ht="12.75" customHeight="1" x14ac:dyDescent="0.2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</row>
    <row r="487" spans="1:26" ht="12.75" customHeight="1" x14ac:dyDescent="0.2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</row>
    <row r="488" spans="1:26" ht="12.75" customHeight="1" x14ac:dyDescent="0.2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</row>
    <row r="489" spans="1:26" ht="12.75" customHeight="1" x14ac:dyDescent="0.2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</row>
    <row r="490" spans="1:26" ht="12.75" customHeight="1" x14ac:dyDescent="0.2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</row>
    <row r="491" spans="1:26" ht="12.75" customHeight="1" x14ac:dyDescent="0.2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</row>
    <row r="492" spans="1:26" ht="12.75" customHeight="1" x14ac:dyDescent="0.2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</row>
    <row r="493" spans="1:26" ht="12.75" customHeight="1" x14ac:dyDescent="0.2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</row>
    <row r="494" spans="1:26" ht="12.75" customHeight="1" x14ac:dyDescent="0.2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</row>
    <row r="495" spans="1:26" ht="12.75" customHeight="1" x14ac:dyDescent="0.2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</row>
    <row r="496" spans="1:26" ht="12.75" customHeight="1" x14ac:dyDescent="0.2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</row>
    <row r="497" spans="1:26" ht="12.75" customHeight="1" x14ac:dyDescent="0.2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</row>
    <row r="498" spans="1:26" ht="12.75" customHeight="1" x14ac:dyDescent="0.2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</row>
    <row r="499" spans="1:26" ht="12.75" customHeight="1" x14ac:dyDescent="0.2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</row>
    <row r="500" spans="1:26" ht="12.75" customHeight="1" x14ac:dyDescent="0.2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</row>
    <row r="501" spans="1:26" ht="12.75" customHeight="1" x14ac:dyDescent="0.2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</row>
    <row r="502" spans="1:26" ht="12.75" customHeight="1" x14ac:dyDescent="0.2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</row>
    <row r="503" spans="1:26" ht="12.75" customHeight="1" x14ac:dyDescent="0.2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</row>
    <row r="504" spans="1:26" ht="12.75" customHeight="1" x14ac:dyDescent="0.2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</row>
    <row r="505" spans="1:26" ht="12.75" customHeight="1" x14ac:dyDescent="0.2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</row>
    <row r="506" spans="1:26" ht="12.75" customHeight="1" x14ac:dyDescent="0.2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</row>
    <row r="507" spans="1:26" ht="12.75" customHeight="1" x14ac:dyDescent="0.2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</row>
    <row r="508" spans="1:26" ht="12.75" customHeight="1" x14ac:dyDescent="0.2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</row>
    <row r="509" spans="1:26" ht="12.75" customHeight="1" x14ac:dyDescent="0.2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</row>
    <row r="510" spans="1:26" ht="12.75" customHeight="1" x14ac:dyDescent="0.2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</row>
    <row r="511" spans="1:26" ht="12.75" customHeight="1" x14ac:dyDescent="0.2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</row>
    <row r="512" spans="1:26" ht="12.75" customHeight="1" x14ac:dyDescent="0.2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</row>
    <row r="513" spans="1:26" ht="12.75" customHeight="1" x14ac:dyDescent="0.2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</row>
    <row r="514" spans="1:26" ht="12.75" customHeight="1" x14ac:dyDescent="0.2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</row>
    <row r="515" spans="1:26" ht="12.75" customHeight="1" x14ac:dyDescent="0.2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</row>
    <row r="516" spans="1:26" ht="12.75" customHeight="1" x14ac:dyDescent="0.2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</row>
    <row r="517" spans="1:26" ht="12.75" customHeight="1" x14ac:dyDescent="0.2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</row>
    <row r="518" spans="1:26" ht="12.75" customHeight="1" x14ac:dyDescent="0.2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</row>
    <row r="519" spans="1:26" ht="12.75" customHeight="1" x14ac:dyDescent="0.2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</row>
    <row r="520" spans="1:26" ht="12.75" customHeight="1" x14ac:dyDescent="0.2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</row>
    <row r="521" spans="1:26" ht="12.75" customHeight="1" x14ac:dyDescent="0.2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</row>
    <row r="522" spans="1:26" ht="12.75" customHeight="1" x14ac:dyDescent="0.2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</row>
    <row r="523" spans="1:26" ht="12.75" customHeight="1" x14ac:dyDescent="0.2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</row>
    <row r="524" spans="1:26" ht="12.75" customHeight="1" x14ac:dyDescent="0.2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</row>
    <row r="525" spans="1:26" ht="12.75" customHeight="1" x14ac:dyDescent="0.2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</row>
    <row r="526" spans="1:26" ht="12.75" customHeight="1" x14ac:dyDescent="0.2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</row>
    <row r="527" spans="1:26" ht="12.75" customHeight="1" x14ac:dyDescent="0.2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</row>
    <row r="528" spans="1:26" ht="12.75" customHeight="1" x14ac:dyDescent="0.2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</row>
    <row r="529" spans="1:26" ht="12.75" customHeight="1" x14ac:dyDescent="0.2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</row>
    <row r="530" spans="1:26" ht="12.75" customHeight="1" x14ac:dyDescent="0.2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</row>
    <row r="531" spans="1:26" ht="12.75" customHeight="1" x14ac:dyDescent="0.2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</row>
    <row r="532" spans="1:26" ht="12.75" customHeight="1" x14ac:dyDescent="0.2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</row>
    <row r="533" spans="1:26" ht="12.75" customHeight="1" x14ac:dyDescent="0.2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</row>
    <row r="534" spans="1:26" ht="12.75" customHeight="1" x14ac:dyDescent="0.2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</row>
    <row r="535" spans="1:26" ht="12.75" customHeight="1" x14ac:dyDescent="0.2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</row>
    <row r="536" spans="1:26" ht="12.75" customHeight="1" x14ac:dyDescent="0.2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</row>
    <row r="537" spans="1:26" ht="12.75" customHeight="1" x14ac:dyDescent="0.2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</row>
    <row r="538" spans="1:26" ht="12.75" customHeight="1" x14ac:dyDescent="0.2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</row>
    <row r="539" spans="1:26" ht="12.75" customHeight="1" x14ac:dyDescent="0.2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</row>
    <row r="540" spans="1:26" ht="12.75" customHeight="1" x14ac:dyDescent="0.2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</row>
    <row r="541" spans="1:26" ht="12.75" customHeight="1" x14ac:dyDescent="0.2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</row>
    <row r="542" spans="1:26" ht="12.75" customHeight="1" x14ac:dyDescent="0.2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</row>
    <row r="543" spans="1:26" ht="12.75" customHeight="1" x14ac:dyDescent="0.2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</row>
    <row r="544" spans="1:26" ht="12.75" customHeight="1" x14ac:dyDescent="0.2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</row>
    <row r="545" spans="1:26" ht="12.75" customHeight="1" x14ac:dyDescent="0.2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</row>
    <row r="546" spans="1:26" ht="12.75" customHeight="1" x14ac:dyDescent="0.2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</row>
    <row r="547" spans="1:26" ht="12.75" customHeight="1" x14ac:dyDescent="0.2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</row>
    <row r="548" spans="1:26" ht="12.75" customHeight="1" x14ac:dyDescent="0.2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</row>
    <row r="549" spans="1:26" ht="12.75" customHeight="1" x14ac:dyDescent="0.2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</row>
    <row r="550" spans="1:26" ht="12.75" customHeight="1" x14ac:dyDescent="0.2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</row>
    <row r="551" spans="1:26" ht="12.75" customHeight="1" x14ac:dyDescent="0.2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</row>
    <row r="552" spans="1:26" ht="12.75" customHeight="1" x14ac:dyDescent="0.2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</row>
    <row r="553" spans="1:26" ht="12.75" customHeight="1" x14ac:dyDescent="0.2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</row>
    <row r="554" spans="1:26" ht="12.75" customHeight="1" x14ac:dyDescent="0.2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</row>
    <row r="555" spans="1:26" ht="12.75" customHeight="1" x14ac:dyDescent="0.2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</row>
    <row r="556" spans="1:26" ht="12.75" customHeight="1" x14ac:dyDescent="0.2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</row>
    <row r="557" spans="1:26" ht="12.75" customHeight="1" x14ac:dyDescent="0.2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</row>
    <row r="558" spans="1:26" ht="12.75" customHeight="1" x14ac:dyDescent="0.2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</row>
    <row r="559" spans="1:26" ht="12.75" customHeight="1" x14ac:dyDescent="0.2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</row>
    <row r="560" spans="1:26" ht="12.75" customHeight="1" x14ac:dyDescent="0.2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</row>
    <row r="561" spans="1:26" ht="12.75" customHeight="1" x14ac:dyDescent="0.2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</row>
    <row r="562" spans="1:26" ht="12.75" customHeight="1" x14ac:dyDescent="0.2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</row>
    <row r="563" spans="1:26" ht="12.75" customHeight="1" x14ac:dyDescent="0.2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</row>
    <row r="564" spans="1:26" ht="12.75" customHeight="1" x14ac:dyDescent="0.2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</row>
    <row r="565" spans="1:26" ht="12.75" customHeight="1" x14ac:dyDescent="0.2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</row>
    <row r="566" spans="1:26" ht="12.75" customHeight="1" x14ac:dyDescent="0.2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</row>
    <row r="567" spans="1:26" ht="12.75" customHeight="1" x14ac:dyDescent="0.2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</row>
    <row r="568" spans="1:26" ht="12.75" customHeight="1" x14ac:dyDescent="0.2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</row>
    <row r="569" spans="1:26" ht="12.75" customHeight="1" x14ac:dyDescent="0.2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</row>
    <row r="570" spans="1:26" ht="12.75" customHeight="1" x14ac:dyDescent="0.2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</row>
    <row r="571" spans="1:26" ht="12.75" customHeight="1" x14ac:dyDescent="0.2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</row>
    <row r="572" spans="1:26" ht="12.75" customHeight="1" x14ac:dyDescent="0.2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</row>
    <row r="573" spans="1:26" ht="12.75" customHeight="1" x14ac:dyDescent="0.2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</row>
    <row r="574" spans="1:26" ht="12.75" customHeight="1" x14ac:dyDescent="0.2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</row>
    <row r="575" spans="1:26" ht="12.75" customHeight="1" x14ac:dyDescent="0.2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</row>
    <row r="576" spans="1:26" ht="12.75" customHeight="1" x14ac:dyDescent="0.2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</row>
    <row r="577" spans="1:26" ht="12.75" customHeight="1" x14ac:dyDescent="0.2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</row>
    <row r="578" spans="1:26" ht="12.75" customHeight="1" x14ac:dyDescent="0.2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</row>
    <row r="579" spans="1:26" ht="12.75" customHeight="1" x14ac:dyDescent="0.2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</row>
    <row r="580" spans="1:26" ht="12.75" customHeight="1" x14ac:dyDescent="0.2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</row>
    <row r="581" spans="1:26" ht="12.75" customHeight="1" x14ac:dyDescent="0.2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</row>
    <row r="582" spans="1:26" ht="12.75" customHeight="1" x14ac:dyDescent="0.2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</row>
    <row r="583" spans="1:26" ht="12.75" customHeight="1" x14ac:dyDescent="0.2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</row>
    <row r="584" spans="1:26" ht="12.75" customHeight="1" x14ac:dyDescent="0.2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</row>
    <row r="585" spans="1:26" ht="12.75" customHeight="1" x14ac:dyDescent="0.2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</row>
    <row r="586" spans="1:26" ht="12.75" customHeight="1" x14ac:dyDescent="0.2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</row>
    <row r="587" spans="1:26" ht="12.75" customHeight="1" x14ac:dyDescent="0.2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</row>
    <row r="588" spans="1:26" ht="12.75" customHeight="1" x14ac:dyDescent="0.2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</row>
    <row r="589" spans="1:26" ht="12.75" customHeight="1" x14ac:dyDescent="0.2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</row>
    <row r="590" spans="1:26" ht="12.75" customHeight="1" x14ac:dyDescent="0.2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</row>
    <row r="591" spans="1:26" ht="12.75" customHeight="1" x14ac:dyDescent="0.2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</row>
    <row r="592" spans="1:26" ht="12.75" customHeight="1" x14ac:dyDescent="0.2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</row>
    <row r="593" spans="1:26" ht="12.75" customHeight="1" x14ac:dyDescent="0.2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</row>
    <row r="594" spans="1:26" ht="12.75" customHeight="1" x14ac:dyDescent="0.2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</row>
    <row r="595" spans="1:26" ht="12.75" customHeight="1" x14ac:dyDescent="0.2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</row>
    <row r="596" spans="1:26" ht="12.75" customHeight="1" x14ac:dyDescent="0.2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</row>
    <row r="597" spans="1:26" ht="12.75" customHeight="1" x14ac:dyDescent="0.2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</row>
    <row r="598" spans="1:26" ht="12.75" customHeight="1" x14ac:dyDescent="0.2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</row>
    <row r="599" spans="1:26" ht="12.75" customHeight="1" x14ac:dyDescent="0.2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</row>
    <row r="600" spans="1:26" ht="12.75" customHeight="1" x14ac:dyDescent="0.2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</row>
    <row r="601" spans="1:26" ht="12.75" customHeight="1" x14ac:dyDescent="0.2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</row>
    <row r="602" spans="1:26" ht="12.75" customHeight="1" x14ac:dyDescent="0.2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</row>
    <row r="603" spans="1:26" ht="12.75" customHeight="1" x14ac:dyDescent="0.2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  <c r="Y603" s="131"/>
      <c r="Z603" s="131"/>
    </row>
    <row r="604" spans="1:26" ht="12.75" customHeight="1" x14ac:dyDescent="0.2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  <c r="Y604" s="131"/>
      <c r="Z604" s="131"/>
    </row>
    <row r="605" spans="1:26" ht="12.75" customHeight="1" x14ac:dyDescent="0.2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</row>
    <row r="606" spans="1:26" ht="12.75" customHeight="1" x14ac:dyDescent="0.2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</row>
    <row r="607" spans="1:26" ht="12.75" customHeight="1" x14ac:dyDescent="0.2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</row>
    <row r="608" spans="1:26" ht="12.75" customHeight="1" x14ac:dyDescent="0.2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</row>
    <row r="609" spans="1:26" ht="12.75" customHeight="1" x14ac:dyDescent="0.2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</row>
    <row r="610" spans="1:26" ht="12.75" customHeight="1" x14ac:dyDescent="0.2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</row>
    <row r="611" spans="1:26" ht="12.75" customHeight="1" x14ac:dyDescent="0.2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</row>
    <row r="612" spans="1:26" ht="12.75" customHeight="1" x14ac:dyDescent="0.2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  <c r="Y612" s="131"/>
      <c r="Z612" s="131"/>
    </row>
    <row r="613" spans="1:26" ht="12.75" customHeight="1" x14ac:dyDescent="0.2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</row>
    <row r="614" spans="1:26" ht="12.75" customHeight="1" x14ac:dyDescent="0.2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</row>
    <row r="615" spans="1:26" ht="12.75" customHeight="1" x14ac:dyDescent="0.2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</row>
    <row r="616" spans="1:26" ht="12.75" customHeight="1" x14ac:dyDescent="0.2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</row>
    <row r="617" spans="1:26" ht="12.75" customHeight="1" x14ac:dyDescent="0.2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</row>
    <row r="618" spans="1:26" ht="12.75" customHeight="1" x14ac:dyDescent="0.2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</row>
    <row r="619" spans="1:26" ht="12.75" customHeight="1" x14ac:dyDescent="0.2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</row>
    <row r="620" spans="1:26" ht="12.75" customHeight="1" x14ac:dyDescent="0.2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  <c r="Z620" s="131"/>
    </row>
    <row r="621" spans="1:26" ht="12.75" customHeight="1" x14ac:dyDescent="0.2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</row>
    <row r="622" spans="1:26" ht="12.75" customHeight="1" x14ac:dyDescent="0.2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</row>
    <row r="623" spans="1:26" ht="12.75" customHeight="1" x14ac:dyDescent="0.2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</row>
    <row r="624" spans="1:26" ht="12.75" customHeight="1" x14ac:dyDescent="0.2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</row>
    <row r="625" spans="1:26" ht="12.75" customHeight="1" x14ac:dyDescent="0.2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</row>
    <row r="626" spans="1:26" ht="12.75" customHeight="1" x14ac:dyDescent="0.2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</row>
    <row r="627" spans="1:26" ht="12.75" customHeight="1" x14ac:dyDescent="0.2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</row>
    <row r="628" spans="1:26" ht="12.75" customHeight="1" x14ac:dyDescent="0.2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</row>
    <row r="629" spans="1:26" ht="12.75" customHeight="1" x14ac:dyDescent="0.2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</row>
    <row r="630" spans="1:26" ht="12.75" customHeight="1" x14ac:dyDescent="0.2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</row>
    <row r="631" spans="1:26" ht="12.75" customHeight="1" x14ac:dyDescent="0.2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</row>
    <row r="632" spans="1:26" ht="12.75" customHeight="1" x14ac:dyDescent="0.2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</row>
    <row r="633" spans="1:26" ht="12.75" customHeight="1" x14ac:dyDescent="0.2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</row>
    <row r="634" spans="1:26" ht="12.75" customHeight="1" x14ac:dyDescent="0.2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</row>
    <row r="635" spans="1:26" ht="12.75" customHeight="1" x14ac:dyDescent="0.2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</row>
    <row r="636" spans="1:26" ht="12.75" customHeight="1" x14ac:dyDescent="0.2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</row>
    <row r="637" spans="1:26" ht="12.75" customHeight="1" x14ac:dyDescent="0.2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</row>
    <row r="638" spans="1:26" ht="12.75" customHeight="1" x14ac:dyDescent="0.2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</row>
    <row r="639" spans="1:26" ht="12.75" customHeight="1" x14ac:dyDescent="0.2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</row>
    <row r="640" spans="1:26" ht="12.75" customHeight="1" x14ac:dyDescent="0.2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</row>
    <row r="641" spans="1:26" ht="12.75" customHeight="1" x14ac:dyDescent="0.2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</row>
    <row r="642" spans="1:26" ht="12.75" customHeight="1" x14ac:dyDescent="0.2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</row>
    <row r="643" spans="1:26" ht="12.75" customHeight="1" x14ac:dyDescent="0.2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  <c r="Y643" s="131"/>
      <c r="Z643" s="131"/>
    </row>
    <row r="644" spans="1:26" ht="12.75" customHeight="1" x14ac:dyDescent="0.2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</row>
    <row r="645" spans="1:26" ht="12.75" customHeight="1" x14ac:dyDescent="0.2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</row>
    <row r="646" spans="1:26" ht="12.75" customHeight="1" x14ac:dyDescent="0.2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</row>
    <row r="647" spans="1:26" ht="12.75" customHeight="1" x14ac:dyDescent="0.2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</row>
    <row r="648" spans="1:26" ht="12.75" customHeight="1" x14ac:dyDescent="0.2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</row>
    <row r="649" spans="1:26" ht="12.75" customHeight="1" x14ac:dyDescent="0.2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</row>
    <row r="650" spans="1:26" ht="12.75" customHeight="1" x14ac:dyDescent="0.2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</row>
    <row r="651" spans="1:26" ht="12.75" customHeight="1" x14ac:dyDescent="0.2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</row>
    <row r="652" spans="1:26" ht="12.75" customHeight="1" x14ac:dyDescent="0.2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  <c r="Y652" s="131"/>
      <c r="Z652" s="131"/>
    </row>
    <row r="653" spans="1:26" ht="12.75" customHeight="1" x14ac:dyDescent="0.2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</row>
    <row r="654" spans="1:26" ht="12.75" customHeight="1" x14ac:dyDescent="0.2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</row>
    <row r="655" spans="1:26" ht="12.75" customHeight="1" x14ac:dyDescent="0.2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</row>
    <row r="656" spans="1:26" ht="12.75" customHeight="1" x14ac:dyDescent="0.2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</row>
    <row r="657" spans="1:26" ht="12.75" customHeight="1" x14ac:dyDescent="0.2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</row>
    <row r="658" spans="1:26" ht="12.75" customHeight="1" x14ac:dyDescent="0.2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</row>
    <row r="659" spans="1:26" ht="12.75" customHeight="1" x14ac:dyDescent="0.2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  <c r="Z659" s="131"/>
    </row>
    <row r="660" spans="1:26" ht="12.75" customHeight="1" x14ac:dyDescent="0.2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</row>
    <row r="661" spans="1:26" ht="12.75" customHeight="1" x14ac:dyDescent="0.2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</row>
    <row r="662" spans="1:26" ht="12.75" customHeight="1" x14ac:dyDescent="0.2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</row>
    <row r="663" spans="1:26" ht="12.75" customHeight="1" x14ac:dyDescent="0.2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</row>
    <row r="664" spans="1:26" ht="12.75" customHeight="1" x14ac:dyDescent="0.2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</row>
    <row r="665" spans="1:26" ht="12.75" customHeight="1" x14ac:dyDescent="0.2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</row>
    <row r="666" spans="1:26" ht="12.75" customHeight="1" x14ac:dyDescent="0.2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</row>
    <row r="667" spans="1:26" ht="12.75" customHeight="1" x14ac:dyDescent="0.2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  <c r="Z667" s="131"/>
    </row>
    <row r="668" spans="1:26" ht="12.75" customHeight="1" x14ac:dyDescent="0.2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</row>
    <row r="669" spans="1:26" ht="12.75" customHeight="1" x14ac:dyDescent="0.2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</row>
    <row r="670" spans="1:26" ht="12.75" customHeight="1" x14ac:dyDescent="0.2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</row>
    <row r="671" spans="1:26" ht="12.75" customHeight="1" x14ac:dyDescent="0.2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</row>
    <row r="672" spans="1:26" ht="12.75" customHeight="1" x14ac:dyDescent="0.2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</row>
    <row r="673" spans="1:26" ht="12.75" customHeight="1" x14ac:dyDescent="0.2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</row>
    <row r="674" spans="1:26" ht="12.75" customHeight="1" x14ac:dyDescent="0.2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</row>
    <row r="675" spans="1:26" ht="12.75" customHeight="1" x14ac:dyDescent="0.2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  <c r="Z675" s="131"/>
    </row>
    <row r="676" spans="1:26" ht="12.75" customHeight="1" x14ac:dyDescent="0.2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  <c r="Y676" s="131"/>
      <c r="Z676" s="131"/>
    </row>
    <row r="677" spans="1:26" ht="12.75" customHeight="1" x14ac:dyDescent="0.2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</row>
    <row r="678" spans="1:26" ht="12.75" customHeight="1" x14ac:dyDescent="0.2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</row>
    <row r="679" spans="1:26" ht="12.75" customHeight="1" x14ac:dyDescent="0.2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</row>
    <row r="680" spans="1:26" ht="12.75" customHeight="1" x14ac:dyDescent="0.2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</row>
    <row r="681" spans="1:26" ht="12.75" customHeight="1" x14ac:dyDescent="0.2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</row>
    <row r="682" spans="1:26" ht="12.75" customHeight="1" x14ac:dyDescent="0.2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</row>
    <row r="683" spans="1:26" ht="12.75" customHeight="1" x14ac:dyDescent="0.2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</row>
    <row r="684" spans="1:26" ht="12.75" customHeight="1" x14ac:dyDescent="0.2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</row>
    <row r="685" spans="1:26" ht="12.75" customHeight="1" x14ac:dyDescent="0.2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</row>
    <row r="686" spans="1:26" ht="12.75" customHeight="1" x14ac:dyDescent="0.2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</row>
    <row r="687" spans="1:26" ht="12.75" customHeight="1" x14ac:dyDescent="0.2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</row>
    <row r="688" spans="1:26" ht="12.75" customHeight="1" x14ac:dyDescent="0.2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</row>
    <row r="689" spans="1:26" ht="12.75" customHeight="1" x14ac:dyDescent="0.2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</row>
    <row r="690" spans="1:26" ht="12.75" customHeight="1" x14ac:dyDescent="0.2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</row>
    <row r="691" spans="1:26" ht="12.75" customHeight="1" x14ac:dyDescent="0.2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</row>
    <row r="692" spans="1:26" ht="12.75" customHeight="1" x14ac:dyDescent="0.2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  <c r="Y692" s="131"/>
      <c r="Z692" s="131"/>
    </row>
    <row r="693" spans="1:26" ht="12.75" customHeight="1" x14ac:dyDescent="0.2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</row>
    <row r="694" spans="1:26" ht="12.75" customHeight="1" x14ac:dyDescent="0.2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</row>
    <row r="695" spans="1:26" ht="12.75" customHeight="1" x14ac:dyDescent="0.2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</row>
    <row r="696" spans="1:26" ht="12.75" customHeight="1" x14ac:dyDescent="0.2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</row>
    <row r="697" spans="1:26" ht="12.75" customHeight="1" x14ac:dyDescent="0.2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</row>
    <row r="698" spans="1:26" ht="12.75" customHeight="1" x14ac:dyDescent="0.2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</row>
    <row r="699" spans="1:26" ht="12.75" customHeight="1" x14ac:dyDescent="0.2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</row>
    <row r="700" spans="1:26" ht="12.75" customHeight="1" x14ac:dyDescent="0.2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</row>
    <row r="701" spans="1:26" ht="12.75" customHeight="1" x14ac:dyDescent="0.2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</row>
    <row r="702" spans="1:26" ht="12.75" customHeight="1" x14ac:dyDescent="0.2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</row>
    <row r="703" spans="1:26" ht="12.75" customHeight="1" x14ac:dyDescent="0.2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</row>
    <row r="704" spans="1:26" ht="12.75" customHeight="1" x14ac:dyDescent="0.2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</row>
    <row r="705" spans="1:26" ht="12.75" customHeight="1" x14ac:dyDescent="0.2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</row>
    <row r="706" spans="1:26" ht="12.75" customHeight="1" x14ac:dyDescent="0.2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</row>
    <row r="707" spans="1:26" ht="12.75" customHeight="1" x14ac:dyDescent="0.2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1"/>
      <c r="Z707" s="131"/>
    </row>
    <row r="708" spans="1:26" ht="12.75" customHeight="1" x14ac:dyDescent="0.2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</row>
    <row r="709" spans="1:26" ht="12.75" customHeight="1" x14ac:dyDescent="0.2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</row>
    <row r="710" spans="1:26" ht="12.75" customHeight="1" x14ac:dyDescent="0.2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</row>
    <row r="711" spans="1:26" ht="12.75" customHeight="1" x14ac:dyDescent="0.2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</row>
    <row r="712" spans="1:26" ht="12.75" customHeight="1" x14ac:dyDescent="0.2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</row>
    <row r="713" spans="1:26" ht="12.75" customHeight="1" x14ac:dyDescent="0.2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</row>
    <row r="714" spans="1:26" ht="12.75" customHeight="1" x14ac:dyDescent="0.2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</row>
    <row r="715" spans="1:26" ht="12.75" customHeight="1" x14ac:dyDescent="0.2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</row>
    <row r="716" spans="1:26" ht="12.75" customHeight="1" x14ac:dyDescent="0.2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  <c r="Y716" s="131"/>
      <c r="Z716" s="131"/>
    </row>
    <row r="717" spans="1:26" ht="12.75" customHeight="1" x14ac:dyDescent="0.2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</row>
    <row r="718" spans="1:26" ht="12.75" customHeight="1" x14ac:dyDescent="0.2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</row>
    <row r="719" spans="1:26" ht="12.75" customHeight="1" x14ac:dyDescent="0.2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</row>
    <row r="720" spans="1:26" ht="12.75" customHeight="1" x14ac:dyDescent="0.2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</row>
    <row r="721" spans="1:26" ht="12.75" customHeight="1" x14ac:dyDescent="0.2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</row>
    <row r="722" spans="1:26" ht="12.75" customHeight="1" x14ac:dyDescent="0.2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</row>
    <row r="723" spans="1:26" ht="12.75" customHeight="1" x14ac:dyDescent="0.2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</row>
    <row r="724" spans="1:26" ht="12.75" customHeight="1" x14ac:dyDescent="0.2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1"/>
      <c r="Y724" s="131"/>
      <c r="Z724" s="131"/>
    </row>
    <row r="725" spans="1:26" ht="12.75" customHeight="1" x14ac:dyDescent="0.2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</row>
    <row r="726" spans="1:26" ht="12.75" customHeight="1" x14ac:dyDescent="0.2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</row>
    <row r="727" spans="1:26" ht="12.75" customHeight="1" x14ac:dyDescent="0.2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</row>
    <row r="728" spans="1:26" ht="12.75" customHeight="1" x14ac:dyDescent="0.2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</row>
    <row r="729" spans="1:26" ht="12.75" customHeight="1" x14ac:dyDescent="0.2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</row>
    <row r="730" spans="1:26" ht="12.75" customHeight="1" x14ac:dyDescent="0.2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</row>
    <row r="731" spans="1:26" ht="12.75" customHeight="1" x14ac:dyDescent="0.2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1"/>
      <c r="Y731" s="131"/>
      <c r="Z731" s="131"/>
    </row>
    <row r="732" spans="1:26" ht="12.75" customHeight="1" x14ac:dyDescent="0.2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  <c r="Y732" s="131"/>
      <c r="Z732" s="131"/>
    </row>
    <row r="733" spans="1:26" ht="12.75" customHeight="1" x14ac:dyDescent="0.2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</row>
    <row r="734" spans="1:26" ht="12.75" customHeight="1" x14ac:dyDescent="0.2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</row>
    <row r="735" spans="1:26" ht="12.75" customHeight="1" x14ac:dyDescent="0.2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</row>
    <row r="736" spans="1:26" ht="12.75" customHeight="1" x14ac:dyDescent="0.2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</row>
    <row r="737" spans="1:26" ht="12.75" customHeight="1" x14ac:dyDescent="0.2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</row>
    <row r="738" spans="1:26" ht="12.75" customHeight="1" x14ac:dyDescent="0.2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</row>
    <row r="739" spans="1:26" ht="12.75" customHeight="1" x14ac:dyDescent="0.2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1"/>
      <c r="Y739" s="131"/>
      <c r="Z739" s="131"/>
    </row>
    <row r="740" spans="1:26" ht="12.75" customHeight="1" x14ac:dyDescent="0.2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  <c r="Y740" s="131"/>
      <c r="Z740" s="131"/>
    </row>
    <row r="741" spans="1:26" ht="12.75" customHeight="1" x14ac:dyDescent="0.2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</row>
    <row r="742" spans="1:26" ht="12.75" customHeight="1" x14ac:dyDescent="0.2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</row>
    <row r="743" spans="1:26" ht="12.75" customHeight="1" x14ac:dyDescent="0.2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</row>
    <row r="744" spans="1:26" ht="12.75" customHeight="1" x14ac:dyDescent="0.2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</row>
    <row r="745" spans="1:26" ht="12.75" customHeight="1" x14ac:dyDescent="0.2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</row>
    <row r="746" spans="1:26" ht="12.75" customHeight="1" x14ac:dyDescent="0.2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</row>
    <row r="747" spans="1:26" ht="12.75" customHeight="1" x14ac:dyDescent="0.2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  <c r="Y747" s="131"/>
      <c r="Z747" s="131"/>
    </row>
    <row r="748" spans="1:26" ht="12.75" customHeight="1" x14ac:dyDescent="0.2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1"/>
      <c r="Y748" s="131"/>
      <c r="Z748" s="131"/>
    </row>
    <row r="749" spans="1:26" ht="12.75" customHeight="1" x14ac:dyDescent="0.2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</row>
    <row r="750" spans="1:26" ht="12.75" customHeight="1" x14ac:dyDescent="0.2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</row>
    <row r="751" spans="1:26" ht="12.75" customHeight="1" x14ac:dyDescent="0.2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</row>
    <row r="752" spans="1:26" ht="12.75" customHeight="1" x14ac:dyDescent="0.2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</row>
    <row r="753" spans="1:26" ht="12.75" customHeight="1" x14ac:dyDescent="0.2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</row>
    <row r="754" spans="1:26" ht="12.75" customHeight="1" x14ac:dyDescent="0.2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</row>
    <row r="755" spans="1:26" ht="12.75" customHeight="1" x14ac:dyDescent="0.2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  <c r="Y755" s="131"/>
      <c r="Z755" s="131"/>
    </row>
    <row r="756" spans="1:26" ht="12.75" customHeight="1" x14ac:dyDescent="0.2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  <c r="Y756" s="131"/>
      <c r="Z756" s="131"/>
    </row>
    <row r="757" spans="1:26" ht="12.75" customHeight="1" x14ac:dyDescent="0.2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</row>
    <row r="758" spans="1:26" ht="12.75" customHeight="1" x14ac:dyDescent="0.2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</row>
    <row r="759" spans="1:26" ht="12.75" customHeight="1" x14ac:dyDescent="0.2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</row>
    <row r="760" spans="1:26" ht="12.75" customHeight="1" x14ac:dyDescent="0.2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</row>
    <row r="761" spans="1:26" ht="12.75" customHeight="1" x14ac:dyDescent="0.2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</row>
    <row r="762" spans="1:26" ht="12.75" customHeight="1" x14ac:dyDescent="0.2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</row>
    <row r="763" spans="1:26" ht="12.75" customHeight="1" x14ac:dyDescent="0.2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</row>
    <row r="764" spans="1:26" ht="12.75" customHeight="1" x14ac:dyDescent="0.2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</row>
    <row r="765" spans="1:26" ht="12.75" customHeight="1" x14ac:dyDescent="0.2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</row>
    <row r="766" spans="1:26" ht="12.75" customHeight="1" x14ac:dyDescent="0.2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</row>
    <row r="767" spans="1:26" ht="12.75" customHeight="1" x14ac:dyDescent="0.2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</row>
    <row r="768" spans="1:26" ht="12.75" customHeight="1" x14ac:dyDescent="0.2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</row>
    <row r="769" spans="1:26" ht="12.75" customHeight="1" x14ac:dyDescent="0.2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</row>
    <row r="770" spans="1:26" ht="12.75" customHeight="1" x14ac:dyDescent="0.2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</row>
    <row r="771" spans="1:26" ht="12.75" customHeight="1" x14ac:dyDescent="0.2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  <c r="Z771" s="131"/>
    </row>
    <row r="772" spans="1:26" ht="12.75" customHeight="1" x14ac:dyDescent="0.2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</row>
    <row r="773" spans="1:26" ht="12.75" customHeight="1" x14ac:dyDescent="0.2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</row>
    <row r="774" spans="1:26" ht="12.75" customHeight="1" x14ac:dyDescent="0.2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</row>
    <row r="775" spans="1:26" ht="12.75" customHeight="1" x14ac:dyDescent="0.2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</row>
    <row r="776" spans="1:26" ht="12.75" customHeight="1" x14ac:dyDescent="0.2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</row>
    <row r="777" spans="1:26" ht="12.75" customHeight="1" x14ac:dyDescent="0.2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</row>
    <row r="778" spans="1:26" ht="12.75" customHeight="1" x14ac:dyDescent="0.2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</row>
    <row r="779" spans="1:26" ht="12.75" customHeight="1" x14ac:dyDescent="0.2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</row>
    <row r="780" spans="1:26" ht="12.75" customHeight="1" x14ac:dyDescent="0.2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</row>
    <row r="781" spans="1:26" ht="12.75" customHeight="1" x14ac:dyDescent="0.2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</row>
    <row r="782" spans="1:26" ht="12.75" customHeight="1" x14ac:dyDescent="0.2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</row>
    <row r="783" spans="1:26" ht="12.75" customHeight="1" x14ac:dyDescent="0.2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</row>
    <row r="784" spans="1:26" ht="12.75" customHeight="1" x14ac:dyDescent="0.2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</row>
    <row r="785" spans="1:26" ht="12.75" customHeight="1" x14ac:dyDescent="0.2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</row>
    <row r="786" spans="1:26" ht="12.75" customHeight="1" x14ac:dyDescent="0.2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</row>
    <row r="787" spans="1:26" ht="12.75" customHeight="1" x14ac:dyDescent="0.2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</row>
    <row r="788" spans="1:26" ht="12.75" customHeight="1" x14ac:dyDescent="0.2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</row>
    <row r="789" spans="1:26" ht="12.75" customHeight="1" x14ac:dyDescent="0.2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</row>
    <row r="790" spans="1:26" ht="12.75" customHeight="1" x14ac:dyDescent="0.2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</row>
    <row r="791" spans="1:26" ht="12.75" customHeight="1" x14ac:dyDescent="0.2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</row>
    <row r="792" spans="1:26" ht="12.75" customHeight="1" x14ac:dyDescent="0.2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</row>
    <row r="793" spans="1:26" ht="12.75" customHeight="1" x14ac:dyDescent="0.2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</row>
    <row r="794" spans="1:26" ht="12.75" customHeight="1" x14ac:dyDescent="0.2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</row>
    <row r="795" spans="1:26" ht="12.75" customHeight="1" x14ac:dyDescent="0.2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</row>
    <row r="796" spans="1:26" ht="12.75" customHeight="1" x14ac:dyDescent="0.2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  <c r="Y796" s="131"/>
      <c r="Z796" s="131"/>
    </row>
    <row r="797" spans="1:26" ht="12.75" customHeight="1" x14ac:dyDescent="0.2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  <c r="Y797" s="131"/>
      <c r="Z797" s="131"/>
    </row>
    <row r="798" spans="1:26" ht="12.75" customHeight="1" x14ac:dyDescent="0.2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  <c r="Y798" s="131"/>
      <c r="Z798" s="131"/>
    </row>
    <row r="799" spans="1:26" ht="12.75" customHeight="1" x14ac:dyDescent="0.2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  <c r="Y799" s="131"/>
      <c r="Z799" s="131"/>
    </row>
    <row r="800" spans="1:26" ht="12.75" customHeight="1" x14ac:dyDescent="0.2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1"/>
      <c r="Y800" s="131"/>
      <c r="Z800" s="131"/>
    </row>
    <row r="801" spans="1:26" ht="12.75" customHeight="1" x14ac:dyDescent="0.2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1"/>
      <c r="Y801" s="131"/>
      <c r="Z801" s="131"/>
    </row>
    <row r="802" spans="1:26" ht="12.75" customHeight="1" x14ac:dyDescent="0.2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  <c r="Y802" s="131"/>
      <c r="Z802" s="131"/>
    </row>
    <row r="803" spans="1:26" ht="12.75" customHeight="1" x14ac:dyDescent="0.2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  <c r="Y803" s="131"/>
      <c r="Z803" s="131"/>
    </row>
    <row r="804" spans="1:26" ht="12.75" customHeight="1" x14ac:dyDescent="0.2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</row>
    <row r="805" spans="1:26" ht="12.75" customHeight="1" x14ac:dyDescent="0.2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  <c r="Y805" s="131"/>
      <c r="Z805" s="131"/>
    </row>
    <row r="806" spans="1:26" ht="12.75" customHeight="1" x14ac:dyDescent="0.2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  <c r="Y806" s="131"/>
      <c r="Z806" s="131"/>
    </row>
    <row r="807" spans="1:26" ht="12.75" customHeight="1" x14ac:dyDescent="0.2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</row>
    <row r="808" spans="1:26" ht="12.75" customHeight="1" x14ac:dyDescent="0.2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  <c r="Z808" s="131"/>
    </row>
    <row r="809" spans="1:26" ht="12.75" customHeight="1" x14ac:dyDescent="0.2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  <c r="Z809" s="131"/>
    </row>
    <row r="810" spans="1:26" ht="12.75" customHeight="1" x14ac:dyDescent="0.2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  <c r="Y810" s="131"/>
      <c r="Z810" s="131"/>
    </row>
    <row r="811" spans="1:26" ht="12.75" customHeight="1" x14ac:dyDescent="0.2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  <c r="Y811" s="131"/>
      <c r="Z811" s="131"/>
    </row>
    <row r="812" spans="1:26" ht="12.75" customHeight="1" x14ac:dyDescent="0.2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  <c r="Z812" s="131"/>
    </row>
    <row r="813" spans="1:26" ht="12.75" customHeight="1" x14ac:dyDescent="0.2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  <c r="Z813" s="131"/>
    </row>
    <row r="814" spans="1:26" ht="12.75" customHeight="1" x14ac:dyDescent="0.2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  <c r="Y814" s="131"/>
      <c r="Z814" s="131"/>
    </row>
    <row r="815" spans="1:26" ht="12.75" customHeight="1" x14ac:dyDescent="0.2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</row>
    <row r="816" spans="1:26" ht="12.75" customHeight="1" x14ac:dyDescent="0.2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  <c r="Z816" s="131"/>
    </row>
    <row r="817" spans="1:26" ht="12.75" customHeight="1" x14ac:dyDescent="0.2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</row>
    <row r="818" spans="1:26" ht="12.75" customHeight="1" x14ac:dyDescent="0.2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</row>
    <row r="819" spans="1:26" ht="12.75" customHeight="1" x14ac:dyDescent="0.2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  <c r="Y819" s="131"/>
      <c r="Z819" s="131"/>
    </row>
    <row r="820" spans="1:26" ht="12.75" customHeight="1" x14ac:dyDescent="0.2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  <c r="Y820" s="131"/>
      <c r="Z820" s="131"/>
    </row>
    <row r="821" spans="1:26" ht="12.75" customHeight="1" x14ac:dyDescent="0.2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</row>
    <row r="822" spans="1:26" ht="12.75" customHeight="1" x14ac:dyDescent="0.2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</row>
    <row r="823" spans="1:26" ht="12.75" customHeight="1" x14ac:dyDescent="0.2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</row>
    <row r="824" spans="1:26" ht="12.75" customHeight="1" x14ac:dyDescent="0.2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</row>
    <row r="825" spans="1:26" ht="12.75" customHeight="1" x14ac:dyDescent="0.2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</row>
    <row r="826" spans="1:26" ht="12.75" customHeight="1" x14ac:dyDescent="0.2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</row>
    <row r="827" spans="1:26" ht="12.75" customHeight="1" x14ac:dyDescent="0.2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</row>
    <row r="828" spans="1:26" ht="12.75" customHeight="1" x14ac:dyDescent="0.2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</row>
    <row r="829" spans="1:26" ht="12.75" customHeight="1" x14ac:dyDescent="0.2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</row>
    <row r="830" spans="1:26" ht="12.75" customHeight="1" x14ac:dyDescent="0.2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  <c r="Y830" s="131"/>
      <c r="Z830" s="131"/>
    </row>
    <row r="831" spans="1:26" ht="12.75" customHeight="1" x14ac:dyDescent="0.2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</row>
    <row r="832" spans="1:26" ht="12.75" customHeight="1" x14ac:dyDescent="0.2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131"/>
    </row>
    <row r="833" spans="1:26" ht="12.75" customHeight="1" x14ac:dyDescent="0.2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</row>
    <row r="834" spans="1:26" ht="12.75" customHeight="1" x14ac:dyDescent="0.2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</row>
    <row r="835" spans="1:26" ht="12.75" customHeight="1" x14ac:dyDescent="0.2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</row>
    <row r="836" spans="1:26" ht="12.75" customHeight="1" x14ac:dyDescent="0.2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  <c r="Y836" s="131"/>
      <c r="Z836" s="131"/>
    </row>
    <row r="837" spans="1:26" ht="12.75" customHeight="1" x14ac:dyDescent="0.2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  <c r="Y837" s="131"/>
      <c r="Z837" s="131"/>
    </row>
    <row r="838" spans="1:26" ht="12.75" customHeight="1" x14ac:dyDescent="0.2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  <c r="Z838" s="131"/>
    </row>
    <row r="839" spans="1:26" ht="12.75" customHeight="1" x14ac:dyDescent="0.2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  <c r="Y839" s="131"/>
      <c r="Z839" s="131"/>
    </row>
    <row r="840" spans="1:26" ht="12.75" customHeight="1" x14ac:dyDescent="0.2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</row>
    <row r="841" spans="1:26" ht="12.75" customHeight="1" x14ac:dyDescent="0.2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</row>
    <row r="842" spans="1:26" ht="12.75" customHeight="1" x14ac:dyDescent="0.2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  <c r="Y842" s="131"/>
      <c r="Z842" s="131"/>
    </row>
    <row r="843" spans="1:26" ht="12.75" customHeight="1" x14ac:dyDescent="0.2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</row>
    <row r="844" spans="1:26" ht="12.75" customHeight="1" x14ac:dyDescent="0.2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</row>
    <row r="845" spans="1:26" ht="12.75" customHeight="1" x14ac:dyDescent="0.2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  <c r="Y845" s="131"/>
      <c r="Z845" s="131"/>
    </row>
    <row r="846" spans="1:26" ht="12.75" customHeight="1" x14ac:dyDescent="0.2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  <c r="Y846" s="131"/>
      <c r="Z846" s="131"/>
    </row>
    <row r="847" spans="1:26" ht="12.75" customHeight="1" x14ac:dyDescent="0.2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  <c r="Y847" s="131"/>
      <c r="Z847" s="131"/>
    </row>
    <row r="848" spans="1:26" ht="12.75" customHeight="1" x14ac:dyDescent="0.2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  <c r="Y848" s="131"/>
      <c r="Z848" s="131"/>
    </row>
    <row r="849" spans="1:26" ht="12.75" customHeight="1" x14ac:dyDescent="0.2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</row>
    <row r="850" spans="1:26" ht="12.75" customHeight="1" x14ac:dyDescent="0.2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</row>
    <row r="851" spans="1:26" ht="12.75" customHeight="1" x14ac:dyDescent="0.2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  <c r="Y851" s="131"/>
      <c r="Z851" s="131"/>
    </row>
    <row r="852" spans="1:26" ht="12.75" customHeight="1" x14ac:dyDescent="0.2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</row>
    <row r="853" spans="1:26" ht="12.75" customHeight="1" x14ac:dyDescent="0.2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</row>
    <row r="854" spans="1:26" ht="12.75" customHeight="1" x14ac:dyDescent="0.2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</row>
    <row r="855" spans="1:26" ht="12.75" customHeight="1" x14ac:dyDescent="0.2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</row>
    <row r="856" spans="1:26" ht="12.75" customHeight="1" x14ac:dyDescent="0.2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</row>
    <row r="857" spans="1:26" ht="12.75" customHeight="1" x14ac:dyDescent="0.2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</row>
    <row r="858" spans="1:26" ht="12.75" customHeight="1" x14ac:dyDescent="0.2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</row>
    <row r="859" spans="1:26" ht="12.75" customHeight="1" x14ac:dyDescent="0.2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</row>
    <row r="860" spans="1:26" ht="12.75" customHeight="1" x14ac:dyDescent="0.2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</row>
    <row r="861" spans="1:26" ht="12.75" customHeight="1" x14ac:dyDescent="0.2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</row>
    <row r="862" spans="1:26" ht="12.75" customHeight="1" x14ac:dyDescent="0.2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</row>
    <row r="863" spans="1:26" ht="12.75" customHeight="1" x14ac:dyDescent="0.2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</row>
    <row r="864" spans="1:26" ht="12.75" customHeight="1" x14ac:dyDescent="0.2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</row>
    <row r="865" spans="1:26" ht="12.75" customHeight="1" x14ac:dyDescent="0.2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</row>
    <row r="866" spans="1:26" ht="12.75" customHeight="1" x14ac:dyDescent="0.2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</row>
    <row r="867" spans="1:26" ht="12.75" customHeight="1" x14ac:dyDescent="0.2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</row>
    <row r="868" spans="1:26" ht="12.75" customHeight="1" x14ac:dyDescent="0.2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</row>
    <row r="869" spans="1:26" ht="12.75" customHeight="1" x14ac:dyDescent="0.2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</row>
    <row r="870" spans="1:26" ht="12.75" customHeight="1" x14ac:dyDescent="0.2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</row>
    <row r="871" spans="1:26" ht="12.75" customHeight="1" x14ac:dyDescent="0.2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</row>
    <row r="872" spans="1:26" ht="12.75" customHeight="1" x14ac:dyDescent="0.2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</row>
    <row r="873" spans="1:26" ht="12.75" customHeight="1" x14ac:dyDescent="0.2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</row>
    <row r="874" spans="1:26" ht="12.75" customHeight="1" x14ac:dyDescent="0.2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</row>
    <row r="875" spans="1:26" ht="12.75" customHeight="1" x14ac:dyDescent="0.2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</row>
    <row r="876" spans="1:26" ht="12.75" customHeight="1" x14ac:dyDescent="0.2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</row>
    <row r="877" spans="1:26" ht="12.75" customHeight="1" x14ac:dyDescent="0.2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</row>
    <row r="878" spans="1:26" ht="12.75" customHeight="1" x14ac:dyDescent="0.2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</row>
    <row r="879" spans="1:26" ht="12.75" customHeight="1" x14ac:dyDescent="0.2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</row>
    <row r="880" spans="1:26" ht="12.75" customHeight="1" x14ac:dyDescent="0.2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</row>
    <row r="881" spans="1:26" ht="12.75" customHeight="1" x14ac:dyDescent="0.2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</row>
    <row r="882" spans="1:26" ht="12.75" customHeight="1" x14ac:dyDescent="0.2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</row>
    <row r="883" spans="1:26" ht="12.75" customHeight="1" x14ac:dyDescent="0.2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</row>
    <row r="884" spans="1:26" ht="12.75" customHeight="1" x14ac:dyDescent="0.2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</row>
    <row r="885" spans="1:26" ht="12.75" customHeight="1" x14ac:dyDescent="0.2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</row>
    <row r="886" spans="1:26" ht="12.75" customHeight="1" x14ac:dyDescent="0.2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</row>
    <row r="887" spans="1:26" ht="12.75" customHeight="1" x14ac:dyDescent="0.2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</row>
    <row r="888" spans="1:26" ht="12.75" customHeight="1" x14ac:dyDescent="0.2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</row>
    <row r="889" spans="1:26" ht="12.75" customHeight="1" x14ac:dyDescent="0.2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</row>
    <row r="890" spans="1:26" ht="12.75" customHeight="1" x14ac:dyDescent="0.2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</row>
    <row r="891" spans="1:26" ht="12.75" customHeight="1" x14ac:dyDescent="0.2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</row>
    <row r="892" spans="1:26" ht="12.75" customHeight="1" x14ac:dyDescent="0.2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</row>
    <row r="893" spans="1:26" ht="12.75" customHeight="1" x14ac:dyDescent="0.2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</row>
    <row r="894" spans="1:26" ht="12.75" customHeight="1" x14ac:dyDescent="0.2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</row>
    <row r="895" spans="1:26" ht="12.75" customHeight="1" x14ac:dyDescent="0.2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</row>
    <row r="896" spans="1:26" ht="12.75" customHeight="1" x14ac:dyDescent="0.2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</row>
    <row r="897" spans="1:26" ht="12.75" customHeight="1" x14ac:dyDescent="0.2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</row>
    <row r="898" spans="1:26" ht="12.75" customHeight="1" x14ac:dyDescent="0.2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</row>
    <row r="899" spans="1:26" ht="12.75" customHeight="1" x14ac:dyDescent="0.2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</row>
    <row r="900" spans="1:26" ht="12.75" customHeight="1" x14ac:dyDescent="0.2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</row>
    <row r="901" spans="1:26" ht="12.75" customHeight="1" x14ac:dyDescent="0.2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</row>
    <row r="902" spans="1:26" ht="12.75" customHeight="1" x14ac:dyDescent="0.2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</row>
    <row r="903" spans="1:26" ht="12.75" customHeight="1" x14ac:dyDescent="0.2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</row>
    <row r="904" spans="1:26" ht="12.75" customHeight="1" x14ac:dyDescent="0.2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</row>
    <row r="905" spans="1:26" ht="12.75" customHeight="1" x14ac:dyDescent="0.2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</row>
    <row r="906" spans="1:26" ht="12.75" customHeight="1" x14ac:dyDescent="0.2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</row>
    <row r="907" spans="1:26" ht="12.75" customHeight="1" x14ac:dyDescent="0.2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</row>
    <row r="908" spans="1:26" ht="12.75" customHeight="1" x14ac:dyDescent="0.2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  <c r="Z908" s="131"/>
    </row>
    <row r="909" spans="1:26" ht="12.75" customHeight="1" x14ac:dyDescent="0.2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</row>
    <row r="910" spans="1:26" ht="12.75" customHeight="1" x14ac:dyDescent="0.2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  <c r="Z910" s="131"/>
    </row>
    <row r="911" spans="1:26" ht="12.75" customHeight="1" x14ac:dyDescent="0.2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  <c r="Z911" s="131"/>
    </row>
    <row r="912" spans="1:26" ht="12.75" customHeight="1" x14ac:dyDescent="0.2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</row>
    <row r="913" spans="1:26" ht="12.75" customHeight="1" x14ac:dyDescent="0.2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  <c r="Z913" s="131"/>
    </row>
    <row r="914" spans="1:26" ht="12.75" customHeight="1" x14ac:dyDescent="0.2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</row>
    <row r="915" spans="1:26" ht="12.75" customHeight="1" x14ac:dyDescent="0.2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</row>
    <row r="916" spans="1:26" ht="12.75" customHeight="1" x14ac:dyDescent="0.2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</row>
    <row r="917" spans="1:26" ht="12.75" customHeight="1" x14ac:dyDescent="0.2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</row>
    <row r="918" spans="1:26" ht="12.75" customHeight="1" x14ac:dyDescent="0.2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1"/>
      <c r="Z918" s="131"/>
    </row>
    <row r="919" spans="1:26" ht="12.75" customHeight="1" x14ac:dyDescent="0.2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  <c r="Y919" s="131"/>
      <c r="Z919" s="131"/>
    </row>
    <row r="920" spans="1:26" ht="12.75" customHeight="1" x14ac:dyDescent="0.2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  <c r="Y920" s="131"/>
      <c r="Z920" s="131"/>
    </row>
    <row r="921" spans="1:26" ht="12.75" customHeight="1" x14ac:dyDescent="0.2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</row>
    <row r="922" spans="1:26" ht="12.75" customHeight="1" x14ac:dyDescent="0.2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  <c r="Y922" s="131"/>
      <c r="Z922" s="131"/>
    </row>
    <row r="923" spans="1:26" ht="12.75" customHeight="1" x14ac:dyDescent="0.2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  <c r="Y923" s="131"/>
      <c r="Z923" s="131"/>
    </row>
    <row r="924" spans="1:26" ht="12.75" customHeight="1" x14ac:dyDescent="0.2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</row>
    <row r="925" spans="1:26" ht="12.75" customHeight="1" x14ac:dyDescent="0.2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</row>
    <row r="926" spans="1:26" ht="12.75" customHeight="1" x14ac:dyDescent="0.2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</row>
    <row r="927" spans="1:26" ht="12.75" customHeight="1" x14ac:dyDescent="0.2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  <c r="Y927" s="131"/>
      <c r="Z927" s="131"/>
    </row>
    <row r="928" spans="1:26" ht="12.75" customHeight="1" x14ac:dyDescent="0.2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</row>
    <row r="929" spans="1:26" ht="12.75" customHeight="1" x14ac:dyDescent="0.2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</row>
    <row r="930" spans="1:26" ht="12.75" customHeight="1" x14ac:dyDescent="0.2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</row>
    <row r="931" spans="1:26" ht="12.75" customHeight="1" x14ac:dyDescent="0.2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</row>
    <row r="932" spans="1:26" ht="12.75" customHeight="1" x14ac:dyDescent="0.2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</row>
    <row r="933" spans="1:26" ht="12.75" customHeight="1" x14ac:dyDescent="0.2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</row>
    <row r="934" spans="1:26" ht="12.75" customHeight="1" x14ac:dyDescent="0.2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</row>
    <row r="935" spans="1:26" ht="12.75" customHeight="1" x14ac:dyDescent="0.2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</row>
    <row r="936" spans="1:26" ht="12.75" customHeight="1" x14ac:dyDescent="0.2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</row>
    <row r="937" spans="1:26" ht="12.75" customHeight="1" x14ac:dyDescent="0.2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</row>
    <row r="938" spans="1:26" ht="12.75" customHeight="1" x14ac:dyDescent="0.2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</row>
    <row r="939" spans="1:26" ht="12.75" customHeight="1" x14ac:dyDescent="0.2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</row>
    <row r="940" spans="1:26" ht="12.75" customHeight="1" x14ac:dyDescent="0.2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</row>
    <row r="941" spans="1:26" ht="12.75" customHeight="1" x14ac:dyDescent="0.2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</row>
    <row r="942" spans="1:26" ht="12.75" customHeight="1" x14ac:dyDescent="0.2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</row>
    <row r="943" spans="1:26" ht="12.75" customHeight="1" x14ac:dyDescent="0.2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</row>
    <row r="944" spans="1:26" ht="12.75" customHeight="1" x14ac:dyDescent="0.2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</row>
    <row r="945" spans="1:26" ht="12.75" customHeight="1" x14ac:dyDescent="0.2">
      <c r="A945" s="131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</row>
    <row r="946" spans="1:26" ht="12.75" customHeight="1" x14ac:dyDescent="0.2">
      <c r="A946" s="131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</row>
    <row r="947" spans="1:26" ht="12.75" customHeight="1" x14ac:dyDescent="0.2">
      <c r="A947" s="131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</row>
    <row r="948" spans="1:26" ht="12.75" customHeight="1" x14ac:dyDescent="0.2">
      <c r="A948" s="131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</row>
    <row r="949" spans="1:26" ht="12.75" customHeight="1" x14ac:dyDescent="0.2">
      <c r="A949" s="131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</row>
    <row r="950" spans="1:26" ht="12.75" customHeight="1" x14ac:dyDescent="0.2">
      <c r="A950" s="131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</row>
    <row r="951" spans="1:26" ht="12.75" customHeight="1" x14ac:dyDescent="0.2">
      <c r="A951" s="131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</row>
    <row r="952" spans="1:26" ht="12.75" customHeight="1" x14ac:dyDescent="0.2">
      <c r="A952" s="131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</row>
    <row r="953" spans="1:26" ht="12.75" customHeight="1" x14ac:dyDescent="0.2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</row>
    <row r="954" spans="1:26" ht="12.75" customHeight="1" x14ac:dyDescent="0.2">
      <c r="A954" s="131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</row>
    <row r="955" spans="1:26" ht="12.75" customHeight="1" x14ac:dyDescent="0.2">
      <c r="A955" s="131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</row>
    <row r="956" spans="1:26" ht="12.75" customHeight="1" x14ac:dyDescent="0.2">
      <c r="A956" s="131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</row>
    <row r="957" spans="1:26" ht="12.75" customHeight="1" x14ac:dyDescent="0.2">
      <c r="A957" s="131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</row>
    <row r="958" spans="1:26" ht="12.75" customHeight="1" x14ac:dyDescent="0.2">
      <c r="A958" s="131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  <c r="Y958" s="131"/>
      <c r="Z958" s="131"/>
    </row>
    <row r="959" spans="1:26" ht="12.75" customHeight="1" x14ac:dyDescent="0.2">
      <c r="A959" s="131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  <c r="Y959" s="131"/>
      <c r="Z959" s="131"/>
    </row>
    <row r="960" spans="1:26" ht="12.75" customHeight="1" x14ac:dyDescent="0.2">
      <c r="A960" s="131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  <c r="Y960" s="131"/>
      <c r="Z960" s="131"/>
    </row>
    <row r="961" spans="1:26" ht="12.75" customHeight="1" x14ac:dyDescent="0.2">
      <c r="A961" s="131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  <c r="Y961" s="131"/>
      <c r="Z961" s="131"/>
    </row>
    <row r="962" spans="1:26" ht="12.75" customHeight="1" x14ac:dyDescent="0.2">
      <c r="A962" s="131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31"/>
      <c r="U962" s="131"/>
      <c r="V962" s="131"/>
      <c r="W962" s="131"/>
      <c r="X962" s="131"/>
      <c r="Y962" s="131"/>
      <c r="Z962" s="131"/>
    </row>
    <row r="963" spans="1:26" ht="12.75" customHeight="1" x14ac:dyDescent="0.2">
      <c r="A963" s="131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  <c r="Y963" s="131"/>
      <c r="Z963" s="131"/>
    </row>
    <row r="964" spans="1:26" ht="12.75" customHeight="1" x14ac:dyDescent="0.2">
      <c r="A964" s="131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31"/>
      <c r="U964" s="131"/>
      <c r="V964" s="131"/>
      <c r="W964" s="131"/>
      <c r="X964" s="131"/>
      <c r="Y964" s="131"/>
      <c r="Z964" s="131"/>
    </row>
    <row r="965" spans="1:26" ht="12.75" customHeight="1" x14ac:dyDescent="0.2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31"/>
      <c r="U965" s="131"/>
      <c r="V965" s="131"/>
      <c r="W965" s="131"/>
      <c r="X965" s="131"/>
      <c r="Y965" s="131"/>
      <c r="Z965" s="131"/>
    </row>
    <row r="966" spans="1:26" ht="12.75" customHeight="1" x14ac:dyDescent="0.2">
      <c r="A966" s="131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  <c r="Y966" s="131"/>
      <c r="Z966" s="131"/>
    </row>
    <row r="967" spans="1:26" ht="12.75" customHeight="1" x14ac:dyDescent="0.2">
      <c r="A967" s="131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  <c r="W967" s="131"/>
      <c r="X967" s="131"/>
      <c r="Y967" s="131"/>
      <c r="Z967" s="131"/>
    </row>
    <row r="968" spans="1:26" ht="12.75" customHeight="1" x14ac:dyDescent="0.2">
      <c r="A968" s="131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  <c r="W968" s="131"/>
      <c r="X968" s="131"/>
      <c r="Y968" s="131"/>
      <c r="Z968" s="131"/>
    </row>
    <row r="969" spans="1:26" ht="12.75" customHeight="1" x14ac:dyDescent="0.2">
      <c r="A969" s="131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  <c r="Y969" s="131"/>
      <c r="Z969" s="131"/>
    </row>
    <row r="970" spans="1:26" ht="12.75" customHeight="1" x14ac:dyDescent="0.2">
      <c r="A970" s="131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  <c r="Y970" s="131"/>
      <c r="Z970" s="131"/>
    </row>
    <row r="971" spans="1:26" ht="12.75" customHeight="1" x14ac:dyDescent="0.2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  <c r="Y971" s="131"/>
      <c r="Z971" s="131"/>
    </row>
    <row r="972" spans="1:26" ht="12.75" customHeight="1" x14ac:dyDescent="0.2">
      <c r="A972" s="131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31"/>
      <c r="U972" s="131"/>
      <c r="V972" s="131"/>
      <c r="W972" s="131"/>
      <c r="X972" s="131"/>
      <c r="Y972" s="131"/>
      <c r="Z972" s="131"/>
    </row>
    <row r="973" spans="1:26" ht="12.75" customHeight="1" x14ac:dyDescent="0.2">
      <c r="A973" s="131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31"/>
      <c r="U973" s="131"/>
      <c r="V973" s="131"/>
      <c r="W973" s="131"/>
      <c r="X973" s="131"/>
      <c r="Y973" s="131"/>
      <c r="Z973" s="131"/>
    </row>
    <row r="974" spans="1:26" ht="12.75" customHeight="1" x14ac:dyDescent="0.2">
      <c r="A974" s="131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31"/>
      <c r="U974" s="131"/>
      <c r="V974" s="131"/>
      <c r="W974" s="131"/>
      <c r="X974" s="131"/>
      <c r="Y974" s="131"/>
      <c r="Z974" s="131"/>
    </row>
    <row r="975" spans="1:26" ht="12.75" customHeight="1" x14ac:dyDescent="0.2">
      <c r="A975" s="131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  <c r="Y975" s="131"/>
      <c r="Z975" s="131"/>
    </row>
    <row r="976" spans="1:26" ht="12.75" customHeight="1" x14ac:dyDescent="0.2">
      <c r="A976" s="131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31"/>
      <c r="U976" s="131"/>
      <c r="V976" s="131"/>
      <c r="W976" s="131"/>
      <c r="X976" s="131"/>
      <c r="Y976" s="131"/>
      <c r="Z976" s="131"/>
    </row>
    <row r="977" spans="1:26" ht="12.75" customHeight="1" x14ac:dyDescent="0.2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  <c r="Y977" s="131"/>
      <c r="Z977" s="131"/>
    </row>
    <row r="978" spans="1:26" ht="12.75" customHeight="1" x14ac:dyDescent="0.2">
      <c r="A978" s="131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  <c r="Y978" s="131"/>
      <c r="Z978" s="131"/>
    </row>
    <row r="979" spans="1:26" ht="12.75" customHeight="1" x14ac:dyDescent="0.2">
      <c r="A979" s="131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  <c r="Y979" s="131"/>
      <c r="Z979" s="131"/>
    </row>
    <row r="980" spans="1:26" ht="12.75" customHeight="1" x14ac:dyDescent="0.2">
      <c r="A980" s="131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31"/>
      <c r="U980" s="131"/>
      <c r="V980" s="131"/>
      <c r="W980" s="131"/>
      <c r="X980" s="131"/>
      <c r="Y980" s="131"/>
      <c r="Z980" s="131"/>
    </row>
    <row r="981" spans="1:26" ht="12.75" customHeight="1" x14ac:dyDescent="0.2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  <c r="Y981" s="131"/>
      <c r="Z981" s="131"/>
    </row>
    <row r="982" spans="1:26" ht="12.75" customHeight="1" x14ac:dyDescent="0.2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  <c r="Y982" s="131"/>
      <c r="Z982" s="131"/>
    </row>
    <row r="983" spans="1:26" ht="12.75" customHeight="1" x14ac:dyDescent="0.2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  <c r="Y983" s="131"/>
      <c r="Z983" s="131"/>
    </row>
    <row r="984" spans="1:26" ht="12.75" customHeight="1" x14ac:dyDescent="0.2">
      <c r="A984" s="131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  <c r="Y984" s="131"/>
      <c r="Z984" s="131"/>
    </row>
    <row r="985" spans="1:26" ht="12.75" customHeight="1" x14ac:dyDescent="0.2">
      <c r="A985" s="131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31"/>
      <c r="U985" s="131"/>
      <c r="V985" s="131"/>
      <c r="W985" s="131"/>
      <c r="X985" s="131"/>
      <c r="Y985" s="131"/>
      <c r="Z985" s="131"/>
    </row>
    <row r="986" spans="1:26" ht="12.75" customHeight="1" x14ac:dyDescent="0.2">
      <c r="A986" s="131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31"/>
      <c r="U986" s="131"/>
      <c r="V986" s="131"/>
      <c r="W986" s="131"/>
      <c r="X986" s="131"/>
      <c r="Y986" s="131"/>
      <c r="Z986" s="131"/>
    </row>
    <row r="987" spans="1:26" ht="12.75" customHeight="1" x14ac:dyDescent="0.2">
      <c r="A987" s="131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  <c r="Y987" s="131"/>
      <c r="Z987" s="131"/>
    </row>
    <row r="988" spans="1:26" ht="12.75" customHeight="1" x14ac:dyDescent="0.2">
      <c r="A988" s="131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  <c r="Y988" s="131"/>
      <c r="Z988" s="131"/>
    </row>
    <row r="989" spans="1:26" ht="12.75" customHeight="1" x14ac:dyDescent="0.2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31"/>
      <c r="U989" s="131"/>
      <c r="V989" s="131"/>
      <c r="W989" s="131"/>
      <c r="X989" s="131"/>
      <c r="Y989" s="131"/>
      <c r="Z989" s="131"/>
    </row>
    <row r="990" spans="1:26" ht="12.75" customHeight="1" x14ac:dyDescent="0.2">
      <c r="A990" s="131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31"/>
      <c r="U990" s="131"/>
      <c r="V990" s="131"/>
      <c r="W990" s="131"/>
      <c r="X990" s="131"/>
      <c r="Y990" s="131"/>
      <c r="Z990" s="131"/>
    </row>
    <row r="991" spans="1:26" ht="12.75" customHeight="1" x14ac:dyDescent="0.2">
      <c r="A991" s="131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  <c r="Y991" s="131"/>
      <c r="Z991" s="131"/>
    </row>
    <row r="992" spans="1:26" ht="12.75" customHeight="1" x14ac:dyDescent="0.2">
      <c r="A992" s="131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1"/>
      <c r="Z992" s="131"/>
    </row>
    <row r="993" spans="1:26" ht="12.75" customHeight="1" x14ac:dyDescent="0.2">
      <c r="A993" s="131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  <c r="W993" s="131"/>
      <c r="X993" s="131"/>
      <c r="Y993" s="131"/>
      <c r="Z993" s="131"/>
    </row>
    <row r="994" spans="1:26" ht="12.75" customHeight="1" x14ac:dyDescent="0.2">
      <c r="A994" s="131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131"/>
      <c r="U994" s="131"/>
      <c r="V994" s="131"/>
      <c r="W994" s="131"/>
      <c r="X994" s="131"/>
      <c r="Y994" s="131"/>
      <c r="Z994" s="131"/>
    </row>
    <row r="995" spans="1:26" ht="12.75" customHeight="1" x14ac:dyDescent="0.2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131"/>
      <c r="S995" s="131"/>
      <c r="T995" s="131"/>
      <c r="U995" s="131"/>
      <c r="V995" s="131"/>
      <c r="W995" s="131"/>
      <c r="X995" s="131"/>
      <c r="Y995" s="131"/>
      <c r="Z995" s="131"/>
    </row>
    <row r="996" spans="1:26" ht="12.75" customHeight="1" x14ac:dyDescent="0.2">
      <c r="A996" s="131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  <c r="Y996" s="131"/>
      <c r="Z996" s="131"/>
    </row>
    <row r="997" spans="1:26" ht="12.75" customHeight="1" x14ac:dyDescent="0.2">
      <c r="A997" s="131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  <c r="V997" s="131"/>
      <c r="W997" s="131"/>
      <c r="X997" s="131"/>
      <c r="Y997" s="131"/>
      <c r="Z997" s="131"/>
    </row>
    <row r="998" spans="1:26" ht="12.75" customHeight="1" x14ac:dyDescent="0.2">
      <c r="A998" s="131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131"/>
      <c r="S998" s="131"/>
      <c r="T998" s="131"/>
      <c r="U998" s="131"/>
      <c r="V998" s="131"/>
      <c r="W998" s="131"/>
      <c r="X998" s="131"/>
      <c r="Y998" s="131"/>
      <c r="Z998" s="131"/>
    </row>
    <row r="999" spans="1:26" ht="12.75" customHeight="1" x14ac:dyDescent="0.2">
      <c r="A999" s="131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131"/>
      <c r="S999" s="131"/>
      <c r="T999" s="131"/>
      <c r="U999" s="131"/>
      <c r="V999" s="131"/>
      <c r="W999" s="131"/>
      <c r="X999" s="131"/>
      <c r="Y999" s="131"/>
      <c r="Z999" s="131"/>
    </row>
    <row r="1000" spans="1:26" ht="12.75" customHeight="1" x14ac:dyDescent="0.2">
      <c r="A1000" s="131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31"/>
      <c r="S1000" s="131"/>
      <c r="T1000" s="131"/>
      <c r="U1000" s="131"/>
      <c r="V1000" s="131"/>
      <c r="W1000" s="131"/>
      <c r="X1000" s="131"/>
      <c r="Y1000" s="131"/>
      <c r="Z1000" s="131"/>
    </row>
  </sheetData>
  <mergeCells count="1">
    <mergeCell ref="A7:C7"/>
  </mergeCells>
  <pageMargins left="0.90551181102362199" right="0.51181102362204722" top="0.74803149606299213" bottom="0.74803149606299213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C1"/>
    </sheetView>
  </sheetViews>
  <sheetFormatPr defaultColWidth="14.42578125" defaultRowHeight="15" customHeight="1" x14ac:dyDescent="0.2"/>
  <cols>
    <col min="1" max="1" width="8.5703125" customWidth="1"/>
    <col min="2" max="2" width="76.140625" customWidth="1"/>
    <col min="3" max="3" width="15.85546875" customWidth="1"/>
    <col min="4" max="4" width="10.28515625" customWidth="1"/>
    <col min="5" max="5" width="13.7109375" customWidth="1"/>
    <col min="6" max="26" width="9.140625" customWidth="1"/>
  </cols>
  <sheetData>
    <row r="1" spans="1:26" ht="42" customHeight="1" x14ac:dyDescent="0.2">
      <c r="A1" s="260" t="s">
        <v>196</v>
      </c>
      <c r="B1" s="261"/>
      <c r="C1" s="26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ht="12.7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2.75" customHeight="1" x14ac:dyDescent="0.2">
      <c r="A3" s="16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2.75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12.75" customHeight="1" x14ac:dyDescent="0.2">
      <c r="A5" s="16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ht="12.75" customHeight="1" x14ac:dyDescent="0.2">
      <c r="A6" s="131"/>
      <c r="B6" s="131"/>
      <c r="C6" s="131"/>
      <c r="D6" s="131"/>
      <c r="E6" s="16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6" ht="12.75" customHeight="1" x14ac:dyDescent="0.25">
      <c r="A7" s="131"/>
      <c r="B7" s="262" t="s">
        <v>197</v>
      </c>
      <c r="C7" s="259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</row>
    <row r="8" spans="1:26" ht="12.75" customHeight="1" x14ac:dyDescent="0.25">
      <c r="A8" s="131"/>
      <c r="B8" s="162" t="s">
        <v>198</v>
      </c>
      <c r="C8" s="163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spans="1:26" ht="12.75" customHeight="1" x14ac:dyDescent="0.25">
      <c r="A9" s="131"/>
      <c r="B9" s="164" t="s">
        <v>199</v>
      </c>
      <c r="C9" s="165">
        <v>2100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</row>
    <row r="10" spans="1:26" ht="12.75" customHeight="1" x14ac:dyDescent="0.25">
      <c r="A10" s="131"/>
      <c r="B10" s="166" t="s">
        <v>200</v>
      </c>
      <c r="C10" s="165">
        <v>2031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</row>
    <row r="11" spans="1:26" ht="12.75" customHeight="1" x14ac:dyDescent="0.2">
      <c r="A11" s="131"/>
      <c r="B11" s="167" t="s">
        <v>201</v>
      </c>
      <c r="C11" s="168">
        <v>44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</row>
    <row r="12" spans="1:26" ht="12.75" customHeight="1" x14ac:dyDescent="0.2">
      <c r="A12" s="131"/>
      <c r="B12" s="167" t="s">
        <v>202</v>
      </c>
      <c r="C12" s="168">
        <v>1192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</row>
    <row r="13" spans="1:26" ht="12.75" customHeight="1" x14ac:dyDescent="0.2">
      <c r="A13" s="131"/>
      <c r="B13" s="167" t="s">
        <v>203</v>
      </c>
      <c r="C13" s="168">
        <v>372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ht="12.75" customHeight="1" x14ac:dyDescent="0.2">
      <c r="A14" s="131"/>
      <c r="B14" s="167" t="s">
        <v>204</v>
      </c>
      <c r="C14" s="168">
        <v>22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</row>
    <row r="15" spans="1:26" ht="12.75" customHeight="1" x14ac:dyDescent="0.2">
      <c r="A15" s="131"/>
      <c r="B15" s="167" t="s">
        <v>205</v>
      </c>
      <c r="C15" s="168">
        <v>350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</row>
    <row r="16" spans="1:26" ht="12.75" customHeight="1" x14ac:dyDescent="0.2">
      <c r="A16" s="131"/>
      <c r="B16" s="167" t="s">
        <v>206</v>
      </c>
      <c r="C16" s="168">
        <v>1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</row>
    <row r="17" spans="1:26" ht="12.75" customHeight="1" x14ac:dyDescent="0.2">
      <c r="A17" s="131"/>
      <c r="B17" s="167" t="s">
        <v>207</v>
      </c>
      <c r="C17" s="168">
        <v>30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</row>
    <row r="18" spans="1:26" ht="12.75" customHeight="1" x14ac:dyDescent="0.2">
      <c r="A18" s="131"/>
      <c r="B18" s="169" t="s">
        <v>208</v>
      </c>
      <c r="C18" s="170">
        <v>0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1:26" ht="12.75" customHeight="1" x14ac:dyDescent="0.2">
      <c r="A19" s="131"/>
      <c r="B19" s="171" t="s">
        <v>209</v>
      </c>
      <c r="C19" s="170">
        <v>0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</row>
    <row r="20" spans="1:26" ht="12.75" customHeight="1" x14ac:dyDescent="0.25">
      <c r="A20" s="131" t="s">
        <v>210</v>
      </c>
      <c r="B20" s="162" t="s">
        <v>211</v>
      </c>
      <c r="C20" s="163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</row>
    <row r="21" spans="1:26" ht="12.75" customHeight="1" x14ac:dyDescent="0.2">
      <c r="A21" s="131"/>
      <c r="B21" s="172" t="s">
        <v>212</v>
      </c>
      <c r="C21" s="173">
        <v>4625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</row>
    <row r="22" spans="1:26" ht="12.75" customHeight="1" x14ac:dyDescent="0.2">
      <c r="A22" s="131"/>
      <c r="B22" s="167" t="s">
        <v>213</v>
      </c>
      <c r="C22" s="168">
        <v>4694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ht="12.75" customHeight="1" x14ac:dyDescent="0.2">
      <c r="A23" s="131"/>
      <c r="B23" s="167" t="s">
        <v>214</v>
      </c>
      <c r="C23" s="174">
        <f>C9-C10</f>
        <v>69</v>
      </c>
      <c r="D23" s="131"/>
      <c r="E23" s="175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ht="12.75" customHeight="1" x14ac:dyDescent="0.2">
      <c r="A24" s="131"/>
      <c r="B24" s="176"/>
      <c r="C24" s="177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1:26" ht="12.75" customHeight="1" x14ac:dyDescent="0.25">
      <c r="A25" s="178"/>
      <c r="B25" s="164" t="s">
        <v>215</v>
      </c>
      <c r="C25" s="179">
        <f>MEDIAN(C21,C22)</f>
        <v>4659.5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</row>
    <row r="26" spans="1:26" ht="12.75" customHeight="1" x14ac:dyDescent="0.25">
      <c r="A26" s="131"/>
      <c r="B26" s="166" t="s">
        <v>216</v>
      </c>
      <c r="C26" s="180">
        <f>C12/C25</f>
        <v>0.25582144006867691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ht="12.75" customHeight="1" x14ac:dyDescent="0.25">
      <c r="A27" s="131"/>
      <c r="B27" s="166" t="s">
        <v>217</v>
      </c>
      <c r="C27" s="180">
        <f>MEDIAN(C9,C10)/C25</f>
        <v>0.44328790642772831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ht="12.75" customHeight="1" x14ac:dyDescent="0.25">
      <c r="A28" s="178"/>
      <c r="B28" s="166" t="s">
        <v>218</v>
      </c>
      <c r="C28" s="181">
        <f>12/C27</f>
        <v>27.070442992011618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</row>
    <row r="29" spans="1:26" ht="12.75" customHeight="1" x14ac:dyDescent="0.25">
      <c r="A29" s="131"/>
      <c r="B29" s="166" t="s">
        <v>219</v>
      </c>
      <c r="C29" s="182">
        <v>360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ht="12.75" customHeight="1" x14ac:dyDescent="0.25">
      <c r="A30" s="131"/>
      <c r="B30" s="166" t="s">
        <v>220</v>
      </c>
      <c r="C30" s="182">
        <v>10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1:26" ht="12.75" customHeight="1" x14ac:dyDescent="0.25">
      <c r="A31" s="131"/>
      <c r="B31" s="164" t="s">
        <v>221</v>
      </c>
      <c r="C31" s="179">
        <v>30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1:26" ht="12.75" customHeight="1" x14ac:dyDescent="0.25">
      <c r="A32" s="131"/>
      <c r="B32" s="164" t="s">
        <v>222</v>
      </c>
      <c r="C32" s="179">
        <v>30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1:26" ht="12.75" customHeight="1" x14ac:dyDescent="0.25">
      <c r="A33" s="178"/>
      <c r="B33" s="164" t="s">
        <v>223</v>
      </c>
      <c r="C33" s="179">
        <f>30+(3*TRUNC(1/C27))</f>
        <v>36</v>
      </c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</row>
    <row r="34" spans="1:26" ht="12.75" customHeight="1" x14ac:dyDescent="0.25">
      <c r="A34" s="178"/>
      <c r="B34" s="166" t="s">
        <v>159</v>
      </c>
      <c r="C34" s="183">
        <v>0.08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</row>
    <row r="35" spans="1:26" ht="12.75" customHeight="1" x14ac:dyDescent="0.25">
      <c r="A35" s="178"/>
      <c r="B35" s="184" t="s">
        <v>224</v>
      </c>
      <c r="C35" s="185">
        <v>0.4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</row>
    <row r="36" spans="1:26" ht="12.75" customHeight="1" x14ac:dyDescent="0.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1:26" ht="12.75" customHeight="1" x14ac:dyDescent="0.2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1:26" ht="12.75" customHeight="1" x14ac:dyDescent="0.2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</row>
    <row r="39" spans="1:26" ht="12.75" customHeight="1" x14ac:dyDescent="0.2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1:26" ht="12.75" customHeight="1" x14ac:dyDescent="0.2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</row>
    <row r="41" spans="1:26" ht="12.75" customHeight="1" x14ac:dyDescent="0.2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</row>
    <row r="42" spans="1:26" ht="12.75" customHeight="1" x14ac:dyDescent="0.2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ht="12.75" customHeight="1" x14ac:dyDescent="0.2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ht="12.75" customHeight="1" x14ac:dyDescent="0.2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</row>
    <row r="45" spans="1:26" ht="12.75" customHeight="1" x14ac:dyDescent="0.2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</row>
    <row r="46" spans="1:26" ht="12.75" customHeight="1" x14ac:dyDescent="0.2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</row>
    <row r="47" spans="1:26" ht="12.75" customHeight="1" x14ac:dyDescent="0.2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</row>
    <row r="48" spans="1:26" ht="12.7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</row>
    <row r="49" spans="1:26" ht="12.75" customHeight="1" x14ac:dyDescent="0.2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</row>
    <row r="50" spans="1:26" ht="12.75" customHeight="1" x14ac:dyDescent="0.2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</row>
    <row r="51" spans="1:26" ht="12.75" customHeight="1" x14ac:dyDescent="0.2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</row>
    <row r="52" spans="1:26" ht="12.75" customHeight="1" x14ac:dyDescent="0.2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</row>
    <row r="53" spans="1:26" ht="12.75" customHeight="1" x14ac:dyDescent="0.2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</row>
    <row r="54" spans="1:26" ht="12.75" customHeight="1" x14ac:dyDescent="0.2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</row>
    <row r="55" spans="1:26" ht="12.75" customHeight="1" x14ac:dyDescent="0.2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</row>
    <row r="56" spans="1:26" ht="12.75" customHeight="1" x14ac:dyDescent="0.2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</row>
    <row r="57" spans="1:26" ht="12.75" customHeigh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</row>
    <row r="58" spans="1:26" ht="12.75" customHeigh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</row>
    <row r="59" spans="1:26" ht="12.75" customHeigh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</row>
    <row r="60" spans="1:26" ht="12.75" customHeigh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</row>
    <row r="61" spans="1:26" ht="12.75" customHeigh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</row>
    <row r="62" spans="1:26" ht="12.75" customHeigh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</row>
    <row r="63" spans="1:26" ht="12.75" customHeigh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</row>
    <row r="64" spans="1:26" ht="12.75" customHeigh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</row>
    <row r="65" spans="1:26" ht="12.75" customHeigh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</row>
    <row r="66" spans="1:26" ht="12.75" customHeigh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</row>
    <row r="67" spans="1:26" ht="12.75" customHeight="1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</row>
    <row r="68" spans="1:26" ht="12.75" customHeight="1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</row>
    <row r="69" spans="1:26" ht="12.75" customHeight="1" x14ac:dyDescent="0.2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</row>
    <row r="70" spans="1:26" ht="12.75" customHeight="1" x14ac:dyDescent="0.2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</row>
    <row r="71" spans="1:26" ht="12.75" customHeight="1" x14ac:dyDescent="0.2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</row>
    <row r="72" spans="1:26" ht="12.75" customHeight="1" x14ac:dyDescent="0.2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</row>
    <row r="73" spans="1:26" ht="12.75" customHeight="1" x14ac:dyDescent="0.2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</row>
    <row r="74" spans="1:26" ht="12.75" customHeight="1" x14ac:dyDescent="0.2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</row>
    <row r="75" spans="1:26" ht="12.75" customHeight="1" x14ac:dyDescent="0.2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</row>
    <row r="76" spans="1:26" ht="12.75" customHeight="1" x14ac:dyDescent="0.2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</row>
    <row r="77" spans="1:26" ht="12.75" customHeight="1" x14ac:dyDescent="0.2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</row>
    <row r="78" spans="1:26" ht="12.75" customHeight="1" x14ac:dyDescent="0.2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</row>
    <row r="79" spans="1:26" ht="12.75" customHeight="1" x14ac:dyDescent="0.2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ht="12.75" customHeight="1" x14ac:dyDescent="0.2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</row>
    <row r="81" spans="1:26" ht="12.75" customHeight="1" x14ac:dyDescent="0.2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ht="12.75" customHeight="1" x14ac:dyDescent="0.2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</row>
    <row r="83" spans="1:26" ht="12.75" customHeight="1" x14ac:dyDescent="0.2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</row>
    <row r="84" spans="1:26" ht="12.75" customHeight="1" x14ac:dyDescent="0.2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</row>
    <row r="85" spans="1:26" ht="12.75" customHeight="1" x14ac:dyDescent="0.2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</row>
    <row r="86" spans="1:26" ht="12.75" customHeight="1" x14ac:dyDescent="0.2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</row>
    <row r="87" spans="1:26" ht="12.75" customHeight="1" x14ac:dyDescent="0.2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</row>
    <row r="88" spans="1:26" ht="12.75" customHeight="1" x14ac:dyDescent="0.2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</row>
    <row r="89" spans="1:26" ht="12.75" customHeight="1" x14ac:dyDescent="0.2">
      <c r="A89" s="131" t="s">
        <v>195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</row>
    <row r="90" spans="1:26" ht="12.75" customHeight="1" x14ac:dyDescent="0.2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</row>
    <row r="91" spans="1:26" ht="12.75" customHeight="1" x14ac:dyDescent="0.2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</row>
    <row r="92" spans="1:26" ht="12.75" customHeight="1" x14ac:dyDescent="0.2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</row>
    <row r="93" spans="1:26" ht="12.75" customHeight="1" x14ac:dyDescent="0.2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</row>
    <row r="94" spans="1:26" ht="12.75" customHeight="1" x14ac:dyDescent="0.2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</row>
    <row r="95" spans="1:26" ht="12.75" customHeight="1" x14ac:dyDescent="0.2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</row>
    <row r="96" spans="1:26" ht="12.75" customHeight="1" x14ac:dyDescent="0.2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</row>
    <row r="97" spans="1:26" ht="12.75" customHeight="1" x14ac:dyDescent="0.2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</row>
    <row r="98" spans="1:26" ht="12.75" customHeight="1" x14ac:dyDescent="0.2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</row>
    <row r="99" spans="1:26" ht="12.75" customHeight="1" x14ac:dyDescent="0.2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</row>
    <row r="100" spans="1:26" ht="12.75" customHeight="1" x14ac:dyDescent="0.2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</row>
    <row r="101" spans="1:26" ht="12.75" customHeight="1" x14ac:dyDescent="0.2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</row>
    <row r="102" spans="1:26" ht="12.75" customHeight="1" x14ac:dyDescent="0.2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</row>
    <row r="103" spans="1:26" ht="12.75" customHeight="1" x14ac:dyDescent="0.2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</row>
    <row r="104" spans="1:26" ht="12.75" customHeight="1" x14ac:dyDescent="0.2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</row>
    <row r="105" spans="1:26" ht="12.75" customHeight="1" x14ac:dyDescent="0.2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</row>
    <row r="106" spans="1:26" ht="12.75" customHeight="1" x14ac:dyDescent="0.2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</row>
    <row r="107" spans="1:26" ht="12.75" customHeight="1" x14ac:dyDescent="0.2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</row>
    <row r="108" spans="1:26" ht="12.75" customHeight="1" x14ac:dyDescent="0.2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</row>
    <row r="109" spans="1:26" ht="12.75" customHeight="1" x14ac:dyDescent="0.2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</row>
    <row r="110" spans="1:26" ht="12.75" customHeight="1" x14ac:dyDescent="0.2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</row>
    <row r="111" spans="1:26" ht="12.75" customHeight="1" x14ac:dyDescent="0.2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</row>
    <row r="112" spans="1:26" ht="12.75" customHeight="1" x14ac:dyDescent="0.2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</row>
    <row r="113" spans="1:26" ht="12.75" customHeight="1" x14ac:dyDescent="0.2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</row>
    <row r="114" spans="1:26" ht="12.75" customHeight="1" x14ac:dyDescent="0.2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</row>
    <row r="115" spans="1:26" ht="12.75" customHeight="1" x14ac:dyDescent="0.2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</row>
    <row r="116" spans="1:26" ht="12.75" customHeight="1" x14ac:dyDescent="0.2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</row>
    <row r="117" spans="1:26" ht="12.75" customHeight="1" x14ac:dyDescent="0.2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</row>
    <row r="118" spans="1:26" ht="12.75" customHeight="1" x14ac:dyDescent="0.2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</row>
    <row r="119" spans="1:26" ht="12.75" customHeight="1" x14ac:dyDescent="0.2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</row>
    <row r="120" spans="1:26" ht="12.75" customHeight="1" x14ac:dyDescent="0.2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</row>
    <row r="121" spans="1:26" ht="12.75" customHeight="1" x14ac:dyDescent="0.2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</row>
    <row r="122" spans="1:26" ht="12.75" customHeight="1" x14ac:dyDescent="0.2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</row>
    <row r="123" spans="1:26" ht="12.75" customHeight="1" x14ac:dyDescent="0.2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</row>
    <row r="124" spans="1:26" ht="12.75" customHeight="1" x14ac:dyDescent="0.2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</row>
    <row r="125" spans="1:26" ht="12.75" customHeight="1" x14ac:dyDescent="0.2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</row>
    <row r="126" spans="1:26" ht="12.75" customHeight="1" x14ac:dyDescent="0.2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</row>
    <row r="127" spans="1:26" ht="12.75" customHeight="1" x14ac:dyDescent="0.2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</row>
    <row r="128" spans="1:26" ht="12.75" customHeight="1" x14ac:dyDescent="0.2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</row>
    <row r="129" spans="1:26" ht="12.75" customHeight="1" x14ac:dyDescent="0.2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</row>
    <row r="130" spans="1:26" ht="12.75" customHeight="1" x14ac:dyDescent="0.2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</row>
    <row r="131" spans="1:26" ht="12.75" customHeight="1" x14ac:dyDescent="0.2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</row>
    <row r="132" spans="1:26" ht="12.75" customHeight="1" x14ac:dyDescent="0.2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</row>
    <row r="133" spans="1:26" ht="12.75" customHeight="1" x14ac:dyDescent="0.2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</row>
    <row r="134" spans="1:26" ht="12.75" customHeight="1" x14ac:dyDescent="0.2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</row>
    <row r="135" spans="1:26" ht="12.75" customHeight="1" x14ac:dyDescent="0.2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</row>
    <row r="136" spans="1:26" ht="12.75" customHeight="1" x14ac:dyDescent="0.2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</row>
    <row r="137" spans="1:26" ht="12.75" customHeight="1" x14ac:dyDescent="0.2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</row>
    <row r="138" spans="1:26" ht="12.75" customHeight="1" x14ac:dyDescent="0.2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</row>
    <row r="139" spans="1:26" ht="12.75" customHeight="1" x14ac:dyDescent="0.2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</row>
    <row r="140" spans="1:26" ht="12.75" customHeight="1" x14ac:dyDescent="0.2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</row>
    <row r="141" spans="1:26" ht="12.75" customHeight="1" x14ac:dyDescent="0.2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</row>
    <row r="142" spans="1:26" ht="12.75" customHeight="1" x14ac:dyDescent="0.2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</row>
    <row r="143" spans="1:26" ht="12.75" customHeight="1" x14ac:dyDescent="0.2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</row>
    <row r="144" spans="1:26" ht="12.75" customHeight="1" x14ac:dyDescent="0.2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</row>
    <row r="145" spans="1:26" ht="12.75" customHeight="1" x14ac:dyDescent="0.2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</row>
    <row r="146" spans="1:26" ht="12.75" customHeight="1" x14ac:dyDescent="0.2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</row>
    <row r="147" spans="1:26" ht="12.75" customHeight="1" x14ac:dyDescent="0.2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</row>
    <row r="148" spans="1:26" ht="12.75" customHeight="1" x14ac:dyDescent="0.2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</row>
    <row r="149" spans="1:26" ht="12.75" customHeight="1" x14ac:dyDescent="0.2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</row>
    <row r="150" spans="1:26" ht="12.75" customHeight="1" x14ac:dyDescent="0.2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</row>
    <row r="151" spans="1:26" ht="12.75" customHeight="1" x14ac:dyDescent="0.2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</row>
    <row r="152" spans="1:26" ht="12.75" customHeight="1" x14ac:dyDescent="0.2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</row>
    <row r="153" spans="1:26" ht="12.75" customHeight="1" x14ac:dyDescent="0.2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</row>
    <row r="154" spans="1:26" ht="12.75" customHeight="1" x14ac:dyDescent="0.2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</row>
    <row r="155" spans="1:26" ht="12.75" customHeight="1" x14ac:dyDescent="0.2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</row>
    <row r="156" spans="1:26" ht="12.75" customHeight="1" x14ac:dyDescent="0.2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</row>
    <row r="157" spans="1:26" ht="12.75" customHeight="1" x14ac:dyDescent="0.2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</row>
    <row r="158" spans="1:26" ht="12.75" customHeight="1" x14ac:dyDescent="0.2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</row>
    <row r="159" spans="1:26" ht="12.75" customHeight="1" x14ac:dyDescent="0.2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</row>
    <row r="160" spans="1:26" ht="12.75" customHeight="1" x14ac:dyDescent="0.2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</row>
    <row r="161" spans="1:26" ht="12.75" customHeight="1" x14ac:dyDescent="0.2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</row>
    <row r="162" spans="1:26" ht="12.75" customHeight="1" x14ac:dyDescent="0.2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</row>
    <row r="163" spans="1:26" ht="12.75" customHeight="1" x14ac:dyDescent="0.2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</row>
    <row r="164" spans="1:26" ht="12.75" customHeight="1" x14ac:dyDescent="0.2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</row>
    <row r="165" spans="1:26" ht="12.75" customHeight="1" x14ac:dyDescent="0.2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</row>
    <row r="166" spans="1:26" ht="12.75" customHeight="1" x14ac:dyDescent="0.2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</row>
    <row r="167" spans="1:26" ht="12.75" customHeight="1" x14ac:dyDescent="0.2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</row>
    <row r="168" spans="1:26" ht="12.75" customHeight="1" x14ac:dyDescent="0.2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</row>
    <row r="169" spans="1:26" ht="12.75" customHeight="1" x14ac:dyDescent="0.2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</row>
    <row r="170" spans="1:26" ht="12.75" customHeight="1" x14ac:dyDescent="0.2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</row>
    <row r="171" spans="1:26" ht="12.75" customHeight="1" x14ac:dyDescent="0.2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</row>
    <row r="172" spans="1:26" ht="12.75" customHeight="1" x14ac:dyDescent="0.2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</row>
    <row r="173" spans="1:26" ht="12.75" customHeight="1" x14ac:dyDescent="0.2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</row>
    <row r="174" spans="1:26" ht="12.75" customHeight="1" x14ac:dyDescent="0.2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</row>
    <row r="175" spans="1:26" ht="12.75" customHeight="1" x14ac:dyDescent="0.2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</row>
    <row r="176" spans="1:26" ht="12.75" customHeight="1" x14ac:dyDescent="0.2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</row>
    <row r="177" spans="1:26" ht="12.75" customHeight="1" x14ac:dyDescent="0.2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</row>
    <row r="178" spans="1:26" ht="12.75" customHeight="1" x14ac:dyDescent="0.2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</row>
    <row r="179" spans="1:26" ht="12.75" customHeight="1" x14ac:dyDescent="0.2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</row>
    <row r="180" spans="1:26" ht="12.75" customHeight="1" x14ac:dyDescent="0.2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</row>
    <row r="181" spans="1:26" ht="12.75" customHeight="1" x14ac:dyDescent="0.2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</row>
    <row r="182" spans="1:26" ht="12.75" customHeight="1" x14ac:dyDescent="0.2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</row>
    <row r="183" spans="1:26" ht="12.75" customHeight="1" x14ac:dyDescent="0.2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</row>
    <row r="184" spans="1:26" ht="12.75" customHeight="1" x14ac:dyDescent="0.2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</row>
    <row r="185" spans="1:26" ht="12.75" customHeight="1" x14ac:dyDescent="0.2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</row>
    <row r="186" spans="1:26" ht="12.75" customHeight="1" x14ac:dyDescent="0.2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</row>
    <row r="187" spans="1:26" ht="12.75" customHeight="1" x14ac:dyDescent="0.2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</row>
    <row r="188" spans="1:26" ht="12.75" customHeight="1" x14ac:dyDescent="0.2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</row>
    <row r="189" spans="1:26" ht="12.75" customHeight="1" x14ac:dyDescent="0.2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</row>
    <row r="190" spans="1:26" ht="12.75" customHeight="1" x14ac:dyDescent="0.2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</row>
    <row r="191" spans="1:26" ht="12.75" customHeight="1" x14ac:dyDescent="0.2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</row>
    <row r="192" spans="1:26" ht="12.75" customHeight="1" x14ac:dyDescent="0.2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</row>
    <row r="193" spans="1:26" ht="12.75" customHeight="1" x14ac:dyDescent="0.2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</row>
    <row r="194" spans="1:26" ht="12.75" customHeight="1" x14ac:dyDescent="0.2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</row>
    <row r="195" spans="1:26" ht="12.75" customHeight="1" x14ac:dyDescent="0.2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</row>
    <row r="196" spans="1:26" ht="12.75" customHeight="1" x14ac:dyDescent="0.2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</row>
    <row r="197" spans="1:26" ht="12.75" customHeight="1" x14ac:dyDescent="0.2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</row>
    <row r="198" spans="1:26" ht="12.75" customHeight="1" x14ac:dyDescent="0.2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</row>
    <row r="199" spans="1:26" ht="12.75" customHeight="1" x14ac:dyDescent="0.2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</row>
    <row r="200" spans="1:26" ht="12.75" customHeight="1" x14ac:dyDescent="0.2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</row>
    <row r="201" spans="1:26" ht="12.75" customHeight="1" x14ac:dyDescent="0.2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</row>
    <row r="202" spans="1:26" ht="12.75" customHeight="1" x14ac:dyDescent="0.2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</row>
    <row r="203" spans="1:26" ht="12.75" customHeight="1" x14ac:dyDescent="0.2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</row>
    <row r="204" spans="1:26" ht="12.75" customHeight="1" x14ac:dyDescent="0.2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</row>
    <row r="205" spans="1:26" ht="12.75" customHeight="1" x14ac:dyDescent="0.2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</row>
    <row r="206" spans="1:26" ht="12.75" customHeight="1" x14ac:dyDescent="0.2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</row>
    <row r="207" spans="1:26" ht="12.75" customHeight="1" x14ac:dyDescent="0.2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</row>
    <row r="208" spans="1:26" ht="12.75" customHeight="1" x14ac:dyDescent="0.2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</row>
    <row r="209" spans="1:26" ht="12.75" customHeight="1" x14ac:dyDescent="0.2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</row>
    <row r="210" spans="1:26" ht="12.75" customHeight="1" x14ac:dyDescent="0.2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</row>
    <row r="211" spans="1:26" ht="12.75" customHeight="1" x14ac:dyDescent="0.2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</row>
    <row r="212" spans="1:26" ht="12.75" customHeight="1" x14ac:dyDescent="0.2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</row>
    <row r="213" spans="1:26" ht="12.75" customHeight="1" x14ac:dyDescent="0.2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</row>
    <row r="214" spans="1:26" ht="12.75" customHeight="1" x14ac:dyDescent="0.2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</row>
    <row r="215" spans="1:26" ht="12.75" customHeight="1" x14ac:dyDescent="0.2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</row>
    <row r="216" spans="1:26" ht="12.75" customHeight="1" x14ac:dyDescent="0.2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</row>
    <row r="217" spans="1:26" ht="12.75" customHeight="1" x14ac:dyDescent="0.2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</row>
    <row r="218" spans="1:26" ht="12.75" customHeight="1" x14ac:dyDescent="0.2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</row>
    <row r="219" spans="1:26" ht="12.75" customHeight="1" x14ac:dyDescent="0.2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</row>
    <row r="220" spans="1:26" ht="12.75" customHeight="1" x14ac:dyDescent="0.2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</row>
    <row r="221" spans="1:26" ht="12.75" customHeight="1" x14ac:dyDescent="0.2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</row>
    <row r="222" spans="1:26" ht="12.75" customHeight="1" x14ac:dyDescent="0.2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</row>
    <row r="223" spans="1:26" ht="12.75" customHeight="1" x14ac:dyDescent="0.2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</row>
    <row r="224" spans="1:26" ht="12.75" customHeight="1" x14ac:dyDescent="0.2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</row>
    <row r="225" spans="1:26" ht="12.75" customHeight="1" x14ac:dyDescent="0.2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</row>
    <row r="226" spans="1:26" ht="12.75" customHeight="1" x14ac:dyDescent="0.2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</row>
    <row r="227" spans="1:26" ht="12.75" customHeight="1" x14ac:dyDescent="0.2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</row>
    <row r="228" spans="1:26" ht="12.75" customHeight="1" x14ac:dyDescent="0.2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</row>
    <row r="229" spans="1:26" ht="12.75" customHeight="1" x14ac:dyDescent="0.2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</row>
    <row r="230" spans="1:26" ht="12.75" customHeight="1" x14ac:dyDescent="0.2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</row>
    <row r="231" spans="1:26" ht="12.75" customHeight="1" x14ac:dyDescent="0.2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</row>
    <row r="232" spans="1:26" ht="12.75" customHeight="1" x14ac:dyDescent="0.2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</row>
    <row r="233" spans="1:26" ht="12.75" customHeight="1" x14ac:dyDescent="0.2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</row>
    <row r="234" spans="1:26" ht="12.75" customHeight="1" x14ac:dyDescent="0.2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</row>
    <row r="235" spans="1:26" ht="12.75" customHeight="1" x14ac:dyDescent="0.2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</row>
    <row r="236" spans="1:26" ht="12.75" customHeight="1" x14ac:dyDescent="0.2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</row>
    <row r="237" spans="1:26" ht="12.75" customHeight="1" x14ac:dyDescent="0.2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</row>
    <row r="238" spans="1:26" ht="12.75" customHeight="1" x14ac:dyDescent="0.2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</row>
    <row r="239" spans="1:26" ht="12.75" customHeight="1" x14ac:dyDescent="0.2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</row>
    <row r="240" spans="1:26" ht="12.75" customHeight="1" x14ac:dyDescent="0.2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</row>
    <row r="241" spans="1:26" ht="12.75" customHeight="1" x14ac:dyDescent="0.2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</row>
    <row r="242" spans="1:26" ht="12.75" customHeight="1" x14ac:dyDescent="0.2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ht="12.75" customHeight="1" x14ac:dyDescent="0.2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</row>
    <row r="244" spans="1:26" ht="12.75" customHeight="1" x14ac:dyDescent="0.2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</row>
    <row r="245" spans="1:26" ht="12.75" customHeight="1" x14ac:dyDescent="0.2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</row>
    <row r="246" spans="1:26" ht="12.75" customHeight="1" x14ac:dyDescent="0.2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</row>
    <row r="247" spans="1:26" ht="12.75" customHeight="1" x14ac:dyDescent="0.2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</row>
    <row r="248" spans="1:26" ht="12.75" customHeight="1" x14ac:dyDescent="0.2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</row>
    <row r="249" spans="1:26" ht="12.75" customHeight="1" x14ac:dyDescent="0.2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</row>
    <row r="250" spans="1:26" ht="12.75" customHeight="1" x14ac:dyDescent="0.2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</row>
    <row r="251" spans="1:26" ht="12.75" customHeight="1" x14ac:dyDescent="0.2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</row>
    <row r="252" spans="1:26" ht="12.75" customHeight="1" x14ac:dyDescent="0.2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</row>
    <row r="253" spans="1:26" ht="12.75" customHeight="1" x14ac:dyDescent="0.2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</row>
    <row r="254" spans="1:26" ht="12.75" customHeight="1" x14ac:dyDescent="0.2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</row>
    <row r="255" spans="1:26" ht="12.75" customHeight="1" x14ac:dyDescent="0.2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</row>
    <row r="256" spans="1:26" ht="12.75" customHeight="1" x14ac:dyDescent="0.2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</row>
    <row r="257" spans="1:26" ht="12.75" customHeight="1" x14ac:dyDescent="0.2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</row>
    <row r="258" spans="1:26" ht="12.75" customHeight="1" x14ac:dyDescent="0.2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</row>
    <row r="259" spans="1:26" ht="12.75" customHeight="1" x14ac:dyDescent="0.2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</row>
    <row r="260" spans="1:26" ht="12.75" customHeight="1" x14ac:dyDescent="0.2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</row>
    <row r="261" spans="1:26" ht="12.75" customHeight="1" x14ac:dyDescent="0.2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</row>
    <row r="262" spans="1:26" ht="12.75" customHeight="1" x14ac:dyDescent="0.2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</row>
    <row r="263" spans="1:26" ht="12.75" customHeight="1" x14ac:dyDescent="0.2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</row>
    <row r="264" spans="1:26" ht="12.75" customHeight="1" x14ac:dyDescent="0.2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</row>
    <row r="265" spans="1:26" ht="12.75" customHeight="1" x14ac:dyDescent="0.2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</row>
    <row r="266" spans="1:26" ht="12.75" customHeight="1" x14ac:dyDescent="0.2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</row>
    <row r="267" spans="1:26" ht="12.75" customHeight="1" x14ac:dyDescent="0.2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</row>
    <row r="268" spans="1:26" ht="12.75" customHeight="1" x14ac:dyDescent="0.2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</row>
    <row r="269" spans="1:26" ht="12.75" customHeight="1" x14ac:dyDescent="0.2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</row>
    <row r="270" spans="1:26" ht="12.75" customHeight="1" x14ac:dyDescent="0.2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</row>
    <row r="271" spans="1:26" ht="12.75" customHeight="1" x14ac:dyDescent="0.2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</row>
    <row r="272" spans="1:26" ht="12.75" customHeight="1" x14ac:dyDescent="0.2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</row>
    <row r="273" spans="1:26" ht="12.75" customHeight="1" x14ac:dyDescent="0.2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</row>
    <row r="274" spans="1:26" ht="12.75" customHeight="1" x14ac:dyDescent="0.2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</row>
    <row r="275" spans="1:26" ht="12.75" customHeight="1" x14ac:dyDescent="0.2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</row>
    <row r="276" spans="1:26" ht="12.75" customHeight="1" x14ac:dyDescent="0.2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</row>
    <row r="277" spans="1:26" ht="12.75" customHeight="1" x14ac:dyDescent="0.2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</row>
    <row r="278" spans="1:26" ht="12.75" customHeight="1" x14ac:dyDescent="0.2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</row>
    <row r="279" spans="1:26" ht="12.75" customHeight="1" x14ac:dyDescent="0.2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</row>
    <row r="280" spans="1:26" ht="12.75" customHeight="1" x14ac:dyDescent="0.2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</row>
    <row r="281" spans="1:26" ht="12.75" customHeight="1" x14ac:dyDescent="0.2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</row>
    <row r="282" spans="1:26" ht="12.75" customHeight="1" x14ac:dyDescent="0.2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</row>
    <row r="283" spans="1:26" ht="12.75" customHeight="1" x14ac:dyDescent="0.2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</row>
    <row r="284" spans="1:26" ht="12.75" customHeight="1" x14ac:dyDescent="0.2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</row>
    <row r="285" spans="1:26" ht="12.75" customHeight="1" x14ac:dyDescent="0.2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</row>
    <row r="286" spans="1:26" ht="12.75" customHeight="1" x14ac:dyDescent="0.2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</row>
    <row r="287" spans="1:26" ht="12.75" customHeight="1" x14ac:dyDescent="0.2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</row>
    <row r="288" spans="1:26" ht="12.75" customHeight="1" x14ac:dyDescent="0.2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</row>
    <row r="289" spans="1:26" ht="12.75" customHeight="1" x14ac:dyDescent="0.2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</row>
    <row r="290" spans="1:26" ht="12.75" customHeight="1" x14ac:dyDescent="0.2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</row>
    <row r="291" spans="1:26" ht="12.75" customHeight="1" x14ac:dyDescent="0.2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</row>
    <row r="292" spans="1:26" ht="12.75" customHeight="1" x14ac:dyDescent="0.2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</row>
    <row r="293" spans="1:26" ht="12.75" customHeight="1" x14ac:dyDescent="0.2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</row>
    <row r="294" spans="1:26" ht="12.75" customHeight="1" x14ac:dyDescent="0.2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</row>
    <row r="295" spans="1:26" ht="12.75" customHeight="1" x14ac:dyDescent="0.2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</row>
    <row r="296" spans="1:26" ht="12.75" customHeight="1" x14ac:dyDescent="0.2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</row>
    <row r="297" spans="1:26" ht="12.75" customHeight="1" x14ac:dyDescent="0.2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</row>
    <row r="298" spans="1:26" ht="12.75" customHeight="1" x14ac:dyDescent="0.2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</row>
    <row r="299" spans="1:26" ht="12.75" customHeight="1" x14ac:dyDescent="0.2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</row>
    <row r="300" spans="1:26" ht="12.75" customHeight="1" x14ac:dyDescent="0.2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</row>
    <row r="301" spans="1:26" ht="12.75" customHeight="1" x14ac:dyDescent="0.2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</row>
    <row r="302" spans="1:26" ht="12.75" customHeight="1" x14ac:dyDescent="0.2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</row>
    <row r="303" spans="1:26" ht="12.75" customHeight="1" x14ac:dyDescent="0.2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</row>
    <row r="304" spans="1:26" ht="12.75" customHeight="1" x14ac:dyDescent="0.2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</row>
    <row r="305" spans="1:26" ht="12.75" customHeight="1" x14ac:dyDescent="0.2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</row>
    <row r="306" spans="1:26" ht="12.75" customHeight="1" x14ac:dyDescent="0.2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</row>
    <row r="307" spans="1:26" ht="12.75" customHeight="1" x14ac:dyDescent="0.2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</row>
    <row r="308" spans="1:26" ht="12.75" customHeight="1" x14ac:dyDescent="0.2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</row>
    <row r="309" spans="1:26" ht="12.75" customHeight="1" x14ac:dyDescent="0.2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</row>
    <row r="310" spans="1:26" ht="12.75" customHeight="1" x14ac:dyDescent="0.2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</row>
    <row r="311" spans="1:26" ht="12.75" customHeight="1" x14ac:dyDescent="0.2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</row>
    <row r="312" spans="1:26" ht="12.75" customHeight="1" x14ac:dyDescent="0.2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</row>
    <row r="313" spans="1:26" ht="12.75" customHeight="1" x14ac:dyDescent="0.2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</row>
    <row r="314" spans="1:26" ht="12.75" customHeight="1" x14ac:dyDescent="0.2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</row>
    <row r="315" spans="1:26" ht="12.75" customHeight="1" x14ac:dyDescent="0.2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</row>
    <row r="316" spans="1:26" ht="12.75" customHeight="1" x14ac:dyDescent="0.2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</row>
    <row r="317" spans="1:26" ht="12.75" customHeight="1" x14ac:dyDescent="0.2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</row>
    <row r="318" spans="1:26" ht="12.75" customHeight="1" x14ac:dyDescent="0.2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</row>
    <row r="319" spans="1:26" ht="12.75" customHeight="1" x14ac:dyDescent="0.2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</row>
    <row r="320" spans="1:26" ht="12.75" customHeight="1" x14ac:dyDescent="0.2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</row>
    <row r="321" spans="1:26" ht="12.75" customHeight="1" x14ac:dyDescent="0.2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</row>
    <row r="322" spans="1:26" ht="12.75" customHeight="1" x14ac:dyDescent="0.2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</row>
    <row r="323" spans="1:26" ht="12.75" customHeight="1" x14ac:dyDescent="0.2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</row>
    <row r="324" spans="1:26" ht="12.75" customHeight="1" x14ac:dyDescent="0.2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</row>
    <row r="325" spans="1:26" ht="12.75" customHeight="1" x14ac:dyDescent="0.2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</row>
    <row r="326" spans="1:26" ht="12.75" customHeight="1" x14ac:dyDescent="0.2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</row>
    <row r="327" spans="1:26" ht="12.75" customHeight="1" x14ac:dyDescent="0.2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</row>
    <row r="328" spans="1:26" ht="12.75" customHeight="1" x14ac:dyDescent="0.2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</row>
    <row r="329" spans="1:26" ht="12.75" customHeight="1" x14ac:dyDescent="0.2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</row>
    <row r="330" spans="1:26" ht="12.75" customHeight="1" x14ac:dyDescent="0.2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</row>
    <row r="331" spans="1:26" ht="12.75" customHeight="1" x14ac:dyDescent="0.2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</row>
    <row r="332" spans="1:26" ht="12.75" customHeight="1" x14ac:dyDescent="0.2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</row>
    <row r="333" spans="1:26" ht="12.75" customHeight="1" x14ac:dyDescent="0.2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</row>
    <row r="334" spans="1:26" ht="12.75" customHeight="1" x14ac:dyDescent="0.2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</row>
    <row r="335" spans="1:26" ht="12.75" customHeight="1" x14ac:dyDescent="0.2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</row>
    <row r="336" spans="1:26" ht="12.75" customHeight="1" x14ac:dyDescent="0.2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</row>
    <row r="337" spans="1:26" ht="12.75" customHeight="1" x14ac:dyDescent="0.2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</row>
    <row r="338" spans="1:26" ht="12.75" customHeight="1" x14ac:dyDescent="0.2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</row>
    <row r="339" spans="1:26" ht="12.75" customHeight="1" x14ac:dyDescent="0.2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</row>
    <row r="340" spans="1:26" ht="12.75" customHeight="1" x14ac:dyDescent="0.2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</row>
    <row r="341" spans="1:26" ht="12.75" customHeight="1" x14ac:dyDescent="0.2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</row>
    <row r="342" spans="1:26" ht="12.75" customHeight="1" x14ac:dyDescent="0.2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</row>
    <row r="343" spans="1:26" ht="12.75" customHeight="1" x14ac:dyDescent="0.2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</row>
    <row r="344" spans="1:26" ht="12.75" customHeight="1" x14ac:dyDescent="0.2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</row>
    <row r="345" spans="1:26" ht="12.75" customHeight="1" x14ac:dyDescent="0.2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</row>
    <row r="346" spans="1:26" ht="12.75" customHeight="1" x14ac:dyDescent="0.2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</row>
    <row r="347" spans="1:26" ht="12.75" customHeight="1" x14ac:dyDescent="0.2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</row>
    <row r="348" spans="1:26" ht="12.75" customHeight="1" x14ac:dyDescent="0.2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</row>
    <row r="349" spans="1:26" ht="12.75" customHeight="1" x14ac:dyDescent="0.2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</row>
    <row r="350" spans="1:26" ht="12.75" customHeight="1" x14ac:dyDescent="0.2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</row>
    <row r="351" spans="1:26" ht="12.75" customHeight="1" x14ac:dyDescent="0.2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</row>
    <row r="352" spans="1:26" ht="12.75" customHeight="1" x14ac:dyDescent="0.2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</row>
    <row r="353" spans="1:26" ht="12.75" customHeight="1" x14ac:dyDescent="0.2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</row>
    <row r="354" spans="1:26" ht="12.75" customHeight="1" x14ac:dyDescent="0.2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</row>
    <row r="355" spans="1:26" ht="12.75" customHeight="1" x14ac:dyDescent="0.2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</row>
    <row r="356" spans="1:26" ht="12.75" customHeight="1" x14ac:dyDescent="0.2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</row>
    <row r="357" spans="1:26" ht="12.75" customHeight="1" x14ac:dyDescent="0.2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</row>
    <row r="358" spans="1:26" ht="12.75" customHeight="1" x14ac:dyDescent="0.2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</row>
    <row r="359" spans="1:26" ht="12.75" customHeight="1" x14ac:dyDescent="0.2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</row>
    <row r="360" spans="1:26" ht="12.75" customHeight="1" x14ac:dyDescent="0.2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</row>
    <row r="361" spans="1:26" ht="12.75" customHeight="1" x14ac:dyDescent="0.2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</row>
    <row r="362" spans="1:26" ht="12.75" customHeight="1" x14ac:dyDescent="0.2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</row>
    <row r="363" spans="1:26" ht="12.75" customHeight="1" x14ac:dyDescent="0.2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</row>
    <row r="364" spans="1:26" ht="12.75" customHeight="1" x14ac:dyDescent="0.2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</row>
    <row r="365" spans="1:26" ht="12.75" customHeight="1" x14ac:dyDescent="0.2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</row>
    <row r="366" spans="1:26" ht="12.75" customHeight="1" x14ac:dyDescent="0.2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</row>
    <row r="367" spans="1:26" ht="12.75" customHeight="1" x14ac:dyDescent="0.2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</row>
    <row r="368" spans="1:26" ht="12.75" customHeight="1" x14ac:dyDescent="0.2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</row>
    <row r="369" spans="1:26" ht="12.75" customHeight="1" x14ac:dyDescent="0.2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</row>
    <row r="370" spans="1:26" ht="12.75" customHeight="1" x14ac:dyDescent="0.2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</row>
    <row r="371" spans="1:26" ht="12.75" customHeight="1" x14ac:dyDescent="0.2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</row>
    <row r="372" spans="1:26" ht="12.75" customHeight="1" x14ac:dyDescent="0.2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</row>
    <row r="373" spans="1:26" ht="12.75" customHeight="1" x14ac:dyDescent="0.2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</row>
    <row r="374" spans="1:26" ht="12.75" customHeight="1" x14ac:dyDescent="0.2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</row>
    <row r="375" spans="1:26" ht="12.75" customHeight="1" x14ac:dyDescent="0.2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</row>
    <row r="376" spans="1:26" ht="12.75" customHeight="1" x14ac:dyDescent="0.2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</row>
    <row r="377" spans="1:26" ht="12.75" customHeight="1" x14ac:dyDescent="0.2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</row>
    <row r="378" spans="1:26" ht="12.75" customHeight="1" x14ac:dyDescent="0.2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</row>
    <row r="379" spans="1:26" ht="12.75" customHeight="1" x14ac:dyDescent="0.2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</row>
    <row r="380" spans="1:26" ht="12.75" customHeight="1" x14ac:dyDescent="0.2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</row>
    <row r="381" spans="1:26" ht="12.75" customHeight="1" x14ac:dyDescent="0.2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</row>
    <row r="382" spans="1:26" ht="12.75" customHeight="1" x14ac:dyDescent="0.2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</row>
    <row r="383" spans="1:26" ht="12.75" customHeight="1" x14ac:dyDescent="0.2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</row>
    <row r="384" spans="1:26" ht="12.75" customHeight="1" x14ac:dyDescent="0.2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</row>
    <row r="385" spans="1:26" ht="12.75" customHeight="1" x14ac:dyDescent="0.2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</row>
    <row r="386" spans="1:26" ht="12.75" customHeight="1" x14ac:dyDescent="0.2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</row>
    <row r="387" spans="1:26" ht="12.75" customHeight="1" x14ac:dyDescent="0.2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</row>
    <row r="388" spans="1:26" ht="12.75" customHeight="1" x14ac:dyDescent="0.2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</row>
    <row r="389" spans="1:26" ht="12.75" customHeight="1" x14ac:dyDescent="0.2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</row>
    <row r="390" spans="1:26" ht="12.75" customHeight="1" x14ac:dyDescent="0.2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</row>
    <row r="391" spans="1:26" ht="12.75" customHeight="1" x14ac:dyDescent="0.2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</row>
    <row r="392" spans="1:26" ht="12.75" customHeight="1" x14ac:dyDescent="0.2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</row>
    <row r="393" spans="1:26" ht="12.75" customHeight="1" x14ac:dyDescent="0.2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</row>
    <row r="394" spans="1:26" ht="12.75" customHeight="1" x14ac:dyDescent="0.2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</row>
    <row r="395" spans="1:26" ht="12.75" customHeight="1" x14ac:dyDescent="0.2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</row>
    <row r="396" spans="1:26" ht="12.75" customHeight="1" x14ac:dyDescent="0.2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</row>
    <row r="397" spans="1:26" ht="12.75" customHeight="1" x14ac:dyDescent="0.2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</row>
    <row r="398" spans="1:26" ht="12.75" customHeight="1" x14ac:dyDescent="0.2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</row>
    <row r="399" spans="1:26" ht="12.75" customHeight="1" x14ac:dyDescent="0.2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</row>
    <row r="400" spans="1:26" ht="12.75" customHeight="1" x14ac:dyDescent="0.2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</row>
    <row r="401" spans="1:26" ht="12.75" customHeight="1" x14ac:dyDescent="0.2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</row>
    <row r="402" spans="1:26" ht="12.75" customHeight="1" x14ac:dyDescent="0.2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</row>
    <row r="403" spans="1:26" ht="12.75" customHeight="1" x14ac:dyDescent="0.2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</row>
    <row r="404" spans="1:26" ht="12.75" customHeight="1" x14ac:dyDescent="0.2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</row>
    <row r="405" spans="1:26" ht="12.75" customHeight="1" x14ac:dyDescent="0.2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</row>
    <row r="406" spans="1:26" ht="12.75" customHeight="1" x14ac:dyDescent="0.2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</row>
    <row r="407" spans="1:26" ht="12.75" customHeight="1" x14ac:dyDescent="0.2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</row>
    <row r="408" spans="1:26" ht="12.75" customHeight="1" x14ac:dyDescent="0.2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</row>
    <row r="409" spans="1:26" ht="12.75" customHeight="1" x14ac:dyDescent="0.2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</row>
    <row r="410" spans="1:26" ht="12.75" customHeight="1" x14ac:dyDescent="0.2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</row>
    <row r="411" spans="1:26" ht="12.75" customHeight="1" x14ac:dyDescent="0.2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</row>
    <row r="412" spans="1:26" ht="12.75" customHeight="1" x14ac:dyDescent="0.2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</row>
    <row r="413" spans="1:26" ht="12.75" customHeight="1" x14ac:dyDescent="0.2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</row>
    <row r="414" spans="1:26" ht="12.75" customHeight="1" x14ac:dyDescent="0.2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</row>
    <row r="415" spans="1:26" ht="12.75" customHeight="1" x14ac:dyDescent="0.2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</row>
    <row r="416" spans="1:26" ht="12.75" customHeight="1" x14ac:dyDescent="0.2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</row>
    <row r="417" spans="1:26" ht="12.75" customHeight="1" x14ac:dyDescent="0.2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</row>
    <row r="418" spans="1:26" ht="12.75" customHeight="1" x14ac:dyDescent="0.2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</row>
    <row r="419" spans="1:26" ht="12.75" customHeight="1" x14ac:dyDescent="0.2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</row>
    <row r="420" spans="1:26" ht="12.75" customHeight="1" x14ac:dyDescent="0.2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</row>
    <row r="421" spans="1:26" ht="12.75" customHeight="1" x14ac:dyDescent="0.2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</row>
    <row r="422" spans="1:26" ht="12.75" customHeight="1" x14ac:dyDescent="0.2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</row>
    <row r="423" spans="1:26" ht="12.75" customHeight="1" x14ac:dyDescent="0.2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</row>
    <row r="424" spans="1:26" ht="12.75" customHeight="1" x14ac:dyDescent="0.2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</row>
    <row r="425" spans="1:26" ht="12.75" customHeight="1" x14ac:dyDescent="0.2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</row>
    <row r="426" spans="1:26" ht="12.75" customHeight="1" x14ac:dyDescent="0.2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</row>
    <row r="427" spans="1:26" ht="12.75" customHeight="1" x14ac:dyDescent="0.2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</row>
    <row r="428" spans="1:26" ht="12.75" customHeight="1" x14ac:dyDescent="0.2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</row>
    <row r="429" spans="1:26" ht="12.75" customHeight="1" x14ac:dyDescent="0.2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</row>
    <row r="430" spans="1:26" ht="12.75" customHeight="1" x14ac:dyDescent="0.2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</row>
    <row r="431" spans="1:26" ht="12.75" customHeight="1" x14ac:dyDescent="0.2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</row>
    <row r="432" spans="1:26" ht="12.75" customHeight="1" x14ac:dyDescent="0.2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</row>
    <row r="433" spans="1:26" ht="12.75" customHeight="1" x14ac:dyDescent="0.2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</row>
    <row r="434" spans="1:26" ht="12.75" customHeight="1" x14ac:dyDescent="0.2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</row>
    <row r="435" spans="1:26" ht="12.75" customHeight="1" x14ac:dyDescent="0.2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</row>
    <row r="436" spans="1:26" ht="12.75" customHeight="1" x14ac:dyDescent="0.2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</row>
    <row r="437" spans="1:26" ht="12.75" customHeight="1" x14ac:dyDescent="0.2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</row>
    <row r="438" spans="1:26" ht="12.75" customHeight="1" x14ac:dyDescent="0.2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</row>
    <row r="439" spans="1:26" ht="12.75" customHeight="1" x14ac:dyDescent="0.2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</row>
    <row r="440" spans="1:26" ht="12.75" customHeight="1" x14ac:dyDescent="0.2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</row>
    <row r="441" spans="1:26" ht="12.75" customHeight="1" x14ac:dyDescent="0.2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</row>
    <row r="442" spans="1:26" ht="12.75" customHeight="1" x14ac:dyDescent="0.2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</row>
    <row r="443" spans="1:26" ht="12.75" customHeight="1" x14ac:dyDescent="0.2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</row>
    <row r="444" spans="1:26" ht="12.75" customHeight="1" x14ac:dyDescent="0.2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</row>
    <row r="445" spans="1:26" ht="12.75" customHeight="1" x14ac:dyDescent="0.2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</row>
    <row r="446" spans="1:26" ht="12.75" customHeight="1" x14ac:dyDescent="0.2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</row>
    <row r="447" spans="1:26" ht="12.75" customHeight="1" x14ac:dyDescent="0.2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</row>
    <row r="448" spans="1:26" ht="12.75" customHeight="1" x14ac:dyDescent="0.2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</row>
    <row r="449" spans="1:26" ht="12.75" customHeight="1" x14ac:dyDescent="0.2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</row>
    <row r="450" spans="1:26" ht="12.75" customHeight="1" x14ac:dyDescent="0.2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</row>
    <row r="451" spans="1:26" ht="12.75" customHeight="1" x14ac:dyDescent="0.2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</row>
    <row r="452" spans="1:26" ht="12.75" customHeight="1" x14ac:dyDescent="0.2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</row>
    <row r="453" spans="1:26" ht="12.75" customHeight="1" x14ac:dyDescent="0.2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</row>
    <row r="454" spans="1:26" ht="12.75" customHeight="1" x14ac:dyDescent="0.2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</row>
    <row r="455" spans="1:26" ht="12.75" customHeight="1" x14ac:dyDescent="0.2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</row>
    <row r="456" spans="1:26" ht="12.75" customHeight="1" x14ac:dyDescent="0.2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</row>
    <row r="457" spans="1:26" ht="12.75" customHeight="1" x14ac:dyDescent="0.2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</row>
    <row r="458" spans="1:26" ht="12.75" customHeight="1" x14ac:dyDescent="0.2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</row>
    <row r="459" spans="1:26" ht="12.75" customHeight="1" x14ac:dyDescent="0.2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</row>
    <row r="460" spans="1:26" ht="12.75" customHeight="1" x14ac:dyDescent="0.2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</row>
    <row r="461" spans="1:26" ht="12.75" customHeight="1" x14ac:dyDescent="0.2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</row>
    <row r="462" spans="1:26" ht="12.75" customHeight="1" x14ac:dyDescent="0.2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</row>
    <row r="463" spans="1:26" ht="12.75" customHeight="1" x14ac:dyDescent="0.2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</row>
    <row r="464" spans="1:26" ht="12.75" customHeight="1" x14ac:dyDescent="0.2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</row>
    <row r="465" spans="1:26" ht="12.75" customHeight="1" x14ac:dyDescent="0.2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</row>
    <row r="466" spans="1:26" ht="12.75" customHeight="1" x14ac:dyDescent="0.2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</row>
    <row r="467" spans="1:26" ht="12.75" customHeight="1" x14ac:dyDescent="0.2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</row>
    <row r="468" spans="1:26" ht="12.75" customHeight="1" x14ac:dyDescent="0.2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</row>
    <row r="469" spans="1:26" ht="12.75" customHeight="1" x14ac:dyDescent="0.2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</row>
    <row r="470" spans="1:26" ht="12.75" customHeight="1" x14ac:dyDescent="0.2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</row>
    <row r="471" spans="1:26" ht="12.75" customHeight="1" x14ac:dyDescent="0.2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</row>
    <row r="472" spans="1:26" ht="12.75" customHeight="1" x14ac:dyDescent="0.2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</row>
    <row r="473" spans="1:26" ht="12.75" customHeight="1" x14ac:dyDescent="0.2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</row>
    <row r="474" spans="1:26" ht="12.75" customHeight="1" x14ac:dyDescent="0.2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</row>
    <row r="475" spans="1:26" ht="12.75" customHeight="1" x14ac:dyDescent="0.2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</row>
    <row r="476" spans="1:26" ht="12.75" customHeight="1" x14ac:dyDescent="0.2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</row>
    <row r="477" spans="1:26" ht="12.75" customHeight="1" x14ac:dyDescent="0.2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</row>
    <row r="478" spans="1:26" ht="12.75" customHeight="1" x14ac:dyDescent="0.2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</row>
    <row r="479" spans="1:26" ht="12.75" customHeight="1" x14ac:dyDescent="0.2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</row>
    <row r="480" spans="1:26" ht="12.75" customHeight="1" x14ac:dyDescent="0.2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</row>
    <row r="481" spans="1:26" ht="12.75" customHeight="1" x14ac:dyDescent="0.2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</row>
    <row r="482" spans="1:26" ht="12.75" customHeight="1" x14ac:dyDescent="0.2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</row>
    <row r="483" spans="1:26" ht="12.75" customHeight="1" x14ac:dyDescent="0.2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</row>
    <row r="484" spans="1:26" ht="12.75" customHeight="1" x14ac:dyDescent="0.2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</row>
    <row r="485" spans="1:26" ht="12.75" customHeight="1" x14ac:dyDescent="0.2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</row>
    <row r="486" spans="1:26" ht="12.75" customHeight="1" x14ac:dyDescent="0.2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</row>
    <row r="487" spans="1:26" ht="12.75" customHeight="1" x14ac:dyDescent="0.2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</row>
    <row r="488" spans="1:26" ht="12.75" customHeight="1" x14ac:dyDescent="0.2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</row>
    <row r="489" spans="1:26" ht="12.75" customHeight="1" x14ac:dyDescent="0.2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</row>
    <row r="490" spans="1:26" ht="12.75" customHeight="1" x14ac:dyDescent="0.2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</row>
    <row r="491" spans="1:26" ht="12.75" customHeight="1" x14ac:dyDescent="0.2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</row>
    <row r="492" spans="1:26" ht="12.75" customHeight="1" x14ac:dyDescent="0.2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</row>
    <row r="493" spans="1:26" ht="12.75" customHeight="1" x14ac:dyDescent="0.2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</row>
    <row r="494" spans="1:26" ht="12.75" customHeight="1" x14ac:dyDescent="0.2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</row>
    <row r="495" spans="1:26" ht="12.75" customHeight="1" x14ac:dyDescent="0.2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</row>
    <row r="496" spans="1:26" ht="12.75" customHeight="1" x14ac:dyDescent="0.2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</row>
    <row r="497" spans="1:26" ht="12.75" customHeight="1" x14ac:dyDescent="0.2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</row>
    <row r="498" spans="1:26" ht="12.75" customHeight="1" x14ac:dyDescent="0.2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</row>
    <row r="499" spans="1:26" ht="12.75" customHeight="1" x14ac:dyDescent="0.2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</row>
    <row r="500" spans="1:26" ht="12.75" customHeight="1" x14ac:dyDescent="0.2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</row>
    <row r="501" spans="1:26" ht="12.75" customHeight="1" x14ac:dyDescent="0.2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</row>
    <row r="502" spans="1:26" ht="12.75" customHeight="1" x14ac:dyDescent="0.2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</row>
    <row r="503" spans="1:26" ht="12.75" customHeight="1" x14ac:dyDescent="0.2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</row>
    <row r="504" spans="1:26" ht="12.75" customHeight="1" x14ac:dyDescent="0.2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</row>
    <row r="505" spans="1:26" ht="12.75" customHeight="1" x14ac:dyDescent="0.2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</row>
    <row r="506" spans="1:26" ht="12.75" customHeight="1" x14ac:dyDescent="0.2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</row>
    <row r="507" spans="1:26" ht="12.75" customHeight="1" x14ac:dyDescent="0.2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</row>
    <row r="508" spans="1:26" ht="12.75" customHeight="1" x14ac:dyDescent="0.2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</row>
    <row r="509" spans="1:26" ht="12.75" customHeight="1" x14ac:dyDescent="0.2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</row>
    <row r="510" spans="1:26" ht="12.75" customHeight="1" x14ac:dyDescent="0.2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</row>
    <row r="511" spans="1:26" ht="12.75" customHeight="1" x14ac:dyDescent="0.2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</row>
    <row r="512" spans="1:26" ht="12.75" customHeight="1" x14ac:dyDescent="0.2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</row>
    <row r="513" spans="1:26" ht="12.75" customHeight="1" x14ac:dyDescent="0.2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</row>
    <row r="514" spans="1:26" ht="12.75" customHeight="1" x14ac:dyDescent="0.2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</row>
    <row r="515" spans="1:26" ht="12.75" customHeight="1" x14ac:dyDescent="0.2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</row>
    <row r="516" spans="1:26" ht="12.75" customHeight="1" x14ac:dyDescent="0.2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</row>
    <row r="517" spans="1:26" ht="12.75" customHeight="1" x14ac:dyDescent="0.2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</row>
    <row r="518" spans="1:26" ht="12.75" customHeight="1" x14ac:dyDescent="0.2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</row>
    <row r="519" spans="1:26" ht="12.75" customHeight="1" x14ac:dyDescent="0.2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</row>
    <row r="520" spans="1:26" ht="12.75" customHeight="1" x14ac:dyDescent="0.2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</row>
    <row r="521" spans="1:26" ht="12.75" customHeight="1" x14ac:dyDescent="0.2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</row>
    <row r="522" spans="1:26" ht="12.75" customHeight="1" x14ac:dyDescent="0.2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</row>
    <row r="523" spans="1:26" ht="12.75" customHeight="1" x14ac:dyDescent="0.2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</row>
    <row r="524" spans="1:26" ht="12.75" customHeight="1" x14ac:dyDescent="0.2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</row>
    <row r="525" spans="1:26" ht="12.75" customHeight="1" x14ac:dyDescent="0.2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</row>
    <row r="526" spans="1:26" ht="12.75" customHeight="1" x14ac:dyDescent="0.2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</row>
    <row r="527" spans="1:26" ht="12.75" customHeight="1" x14ac:dyDescent="0.2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</row>
    <row r="528" spans="1:26" ht="12.75" customHeight="1" x14ac:dyDescent="0.2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</row>
    <row r="529" spans="1:26" ht="12.75" customHeight="1" x14ac:dyDescent="0.2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</row>
    <row r="530" spans="1:26" ht="12.75" customHeight="1" x14ac:dyDescent="0.2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</row>
    <row r="531" spans="1:26" ht="12.75" customHeight="1" x14ac:dyDescent="0.2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</row>
    <row r="532" spans="1:26" ht="12.75" customHeight="1" x14ac:dyDescent="0.2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</row>
    <row r="533" spans="1:26" ht="12.75" customHeight="1" x14ac:dyDescent="0.2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</row>
    <row r="534" spans="1:26" ht="12.75" customHeight="1" x14ac:dyDescent="0.2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</row>
    <row r="535" spans="1:26" ht="12.75" customHeight="1" x14ac:dyDescent="0.2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</row>
    <row r="536" spans="1:26" ht="12.75" customHeight="1" x14ac:dyDescent="0.2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</row>
    <row r="537" spans="1:26" ht="12.75" customHeight="1" x14ac:dyDescent="0.2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</row>
    <row r="538" spans="1:26" ht="12.75" customHeight="1" x14ac:dyDescent="0.2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</row>
    <row r="539" spans="1:26" ht="12.75" customHeight="1" x14ac:dyDescent="0.2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</row>
    <row r="540" spans="1:26" ht="12.75" customHeight="1" x14ac:dyDescent="0.2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</row>
    <row r="541" spans="1:26" ht="12.75" customHeight="1" x14ac:dyDescent="0.2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</row>
    <row r="542" spans="1:26" ht="12.75" customHeight="1" x14ac:dyDescent="0.2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</row>
    <row r="543" spans="1:26" ht="12.75" customHeight="1" x14ac:dyDescent="0.2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</row>
    <row r="544" spans="1:26" ht="12.75" customHeight="1" x14ac:dyDescent="0.2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</row>
    <row r="545" spans="1:26" ht="12.75" customHeight="1" x14ac:dyDescent="0.2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</row>
    <row r="546" spans="1:26" ht="12.75" customHeight="1" x14ac:dyDescent="0.2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</row>
    <row r="547" spans="1:26" ht="12.75" customHeight="1" x14ac:dyDescent="0.2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</row>
    <row r="548" spans="1:26" ht="12.75" customHeight="1" x14ac:dyDescent="0.2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</row>
    <row r="549" spans="1:26" ht="12.75" customHeight="1" x14ac:dyDescent="0.2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</row>
    <row r="550" spans="1:26" ht="12.75" customHeight="1" x14ac:dyDescent="0.2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</row>
    <row r="551" spans="1:26" ht="12.75" customHeight="1" x14ac:dyDescent="0.2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</row>
    <row r="552" spans="1:26" ht="12.75" customHeight="1" x14ac:dyDescent="0.2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</row>
    <row r="553" spans="1:26" ht="12.75" customHeight="1" x14ac:dyDescent="0.2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</row>
    <row r="554" spans="1:26" ht="12.75" customHeight="1" x14ac:dyDescent="0.2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</row>
    <row r="555" spans="1:26" ht="12.75" customHeight="1" x14ac:dyDescent="0.2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</row>
    <row r="556" spans="1:26" ht="12.75" customHeight="1" x14ac:dyDescent="0.2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</row>
    <row r="557" spans="1:26" ht="12.75" customHeight="1" x14ac:dyDescent="0.2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</row>
    <row r="558" spans="1:26" ht="12.75" customHeight="1" x14ac:dyDescent="0.2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</row>
    <row r="559" spans="1:26" ht="12.75" customHeight="1" x14ac:dyDescent="0.2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</row>
    <row r="560" spans="1:26" ht="12.75" customHeight="1" x14ac:dyDescent="0.2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</row>
    <row r="561" spans="1:26" ht="12.75" customHeight="1" x14ac:dyDescent="0.2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</row>
    <row r="562" spans="1:26" ht="12.75" customHeight="1" x14ac:dyDescent="0.2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</row>
    <row r="563" spans="1:26" ht="12.75" customHeight="1" x14ac:dyDescent="0.2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</row>
    <row r="564" spans="1:26" ht="12.75" customHeight="1" x14ac:dyDescent="0.2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</row>
    <row r="565" spans="1:26" ht="12.75" customHeight="1" x14ac:dyDescent="0.2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</row>
    <row r="566" spans="1:26" ht="12.75" customHeight="1" x14ac:dyDescent="0.2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</row>
    <row r="567" spans="1:26" ht="12.75" customHeight="1" x14ac:dyDescent="0.2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</row>
    <row r="568" spans="1:26" ht="12.75" customHeight="1" x14ac:dyDescent="0.2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</row>
    <row r="569" spans="1:26" ht="12.75" customHeight="1" x14ac:dyDescent="0.2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</row>
    <row r="570" spans="1:26" ht="12.75" customHeight="1" x14ac:dyDescent="0.2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</row>
    <row r="571" spans="1:26" ht="12.75" customHeight="1" x14ac:dyDescent="0.2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</row>
    <row r="572" spans="1:26" ht="12.75" customHeight="1" x14ac:dyDescent="0.2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</row>
    <row r="573" spans="1:26" ht="12.75" customHeight="1" x14ac:dyDescent="0.2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</row>
    <row r="574" spans="1:26" ht="12.75" customHeight="1" x14ac:dyDescent="0.2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</row>
    <row r="575" spans="1:26" ht="12.75" customHeight="1" x14ac:dyDescent="0.2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</row>
    <row r="576" spans="1:26" ht="12.75" customHeight="1" x14ac:dyDescent="0.2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</row>
    <row r="577" spans="1:26" ht="12.75" customHeight="1" x14ac:dyDescent="0.2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</row>
    <row r="578" spans="1:26" ht="12.75" customHeight="1" x14ac:dyDescent="0.2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</row>
    <row r="579" spans="1:26" ht="12.75" customHeight="1" x14ac:dyDescent="0.2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</row>
    <row r="580" spans="1:26" ht="12.75" customHeight="1" x14ac:dyDescent="0.2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</row>
    <row r="581" spans="1:26" ht="12.75" customHeight="1" x14ac:dyDescent="0.2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</row>
    <row r="582" spans="1:26" ht="12.75" customHeight="1" x14ac:dyDescent="0.2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</row>
    <row r="583" spans="1:26" ht="12.75" customHeight="1" x14ac:dyDescent="0.2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</row>
    <row r="584" spans="1:26" ht="12.75" customHeight="1" x14ac:dyDescent="0.2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</row>
    <row r="585" spans="1:26" ht="12.75" customHeight="1" x14ac:dyDescent="0.2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</row>
    <row r="586" spans="1:26" ht="12.75" customHeight="1" x14ac:dyDescent="0.2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</row>
    <row r="587" spans="1:26" ht="12.75" customHeight="1" x14ac:dyDescent="0.2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</row>
    <row r="588" spans="1:26" ht="12.75" customHeight="1" x14ac:dyDescent="0.2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</row>
    <row r="589" spans="1:26" ht="12.75" customHeight="1" x14ac:dyDescent="0.2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</row>
    <row r="590" spans="1:26" ht="12.75" customHeight="1" x14ac:dyDescent="0.2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</row>
    <row r="591" spans="1:26" ht="12.75" customHeight="1" x14ac:dyDescent="0.2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</row>
    <row r="592" spans="1:26" ht="12.75" customHeight="1" x14ac:dyDescent="0.2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</row>
    <row r="593" spans="1:26" ht="12.75" customHeight="1" x14ac:dyDescent="0.2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</row>
    <row r="594" spans="1:26" ht="12.75" customHeight="1" x14ac:dyDescent="0.2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</row>
    <row r="595" spans="1:26" ht="12.75" customHeight="1" x14ac:dyDescent="0.2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</row>
    <row r="596" spans="1:26" ht="12.75" customHeight="1" x14ac:dyDescent="0.2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</row>
    <row r="597" spans="1:26" ht="12.75" customHeight="1" x14ac:dyDescent="0.2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</row>
    <row r="598" spans="1:26" ht="12.75" customHeight="1" x14ac:dyDescent="0.2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</row>
    <row r="599" spans="1:26" ht="12.75" customHeight="1" x14ac:dyDescent="0.2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</row>
    <row r="600" spans="1:26" ht="12.75" customHeight="1" x14ac:dyDescent="0.2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</row>
    <row r="601" spans="1:26" ht="12.75" customHeight="1" x14ac:dyDescent="0.2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</row>
    <row r="602" spans="1:26" ht="12.75" customHeight="1" x14ac:dyDescent="0.2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</row>
    <row r="603" spans="1:26" ht="12.75" customHeight="1" x14ac:dyDescent="0.2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  <c r="Y603" s="131"/>
      <c r="Z603" s="131"/>
    </row>
    <row r="604" spans="1:26" ht="12.75" customHeight="1" x14ac:dyDescent="0.2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  <c r="Y604" s="131"/>
      <c r="Z604" s="131"/>
    </row>
    <row r="605" spans="1:26" ht="12.75" customHeight="1" x14ac:dyDescent="0.2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</row>
    <row r="606" spans="1:26" ht="12.75" customHeight="1" x14ac:dyDescent="0.2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</row>
    <row r="607" spans="1:26" ht="12.75" customHeight="1" x14ac:dyDescent="0.2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</row>
    <row r="608" spans="1:26" ht="12.75" customHeight="1" x14ac:dyDescent="0.2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</row>
    <row r="609" spans="1:26" ht="12.75" customHeight="1" x14ac:dyDescent="0.2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</row>
    <row r="610" spans="1:26" ht="12.75" customHeight="1" x14ac:dyDescent="0.2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</row>
    <row r="611" spans="1:26" ht="12.75" customHeight="1" x14ac:dyDescent="0.2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</row>
    <row r="612" spans="1:26" ht="12.75" customHeight="1" x14ac:dyDescent="0.2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  <c r="Y612" s="131"/>
      <c r="Z612" s="131"/>
    </row>
    <row r="613" spans="1:26" ht="12.75" customHeight="1" x14ac:dyDescent="0.2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</row>
    <row r="614" spans="1:26" ht="12.75" customHeight="1" x14ac:dyDescent="0.2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</row>
    <row r="615" spans="1:26" ht="12.75" customHeight="1" x14ac:dyDescent="0.2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</row>
    <row r="616" spans="1:26" ht="12.75" customHeight="1" x14ac:dyDescent="0.2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</row>
    <row r="617" spans="1:26" ht="12.75" customHeight="1" x14ac:dyDescent="0.2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</row>
    <row r="618" spans="1:26" ht="12.75" customHeight="1" x14ac:dyDescent="0.2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</row>
    <row r="619" spans="1:26" ht="12.75" customHeight="1" x14ac:dyDescent="0.2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</row>
    <row r="620" spans="1:26" ht="12.75" customHeight="1" x14ac:dyDescent="0.2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  <c r="Z620" s="131"/>
    </row>
    <row r="621" spans="1:26" ht="12.75" customHeight="1" x14ac:dyDescent="0.2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</row>
    <row r="622" spans="1:26" ht="12.75" customHeight="1" x14ac:dyDescent="0.2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</row>
    <row r="623" spans="1:26" ht="12.75" customHeight="1" x14ac:dyDescent="0.2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</row>
    <row r="624" spans="1:26" ht="12.75" customHeight="1" x14ac:dyDescent="0.2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</row>
    <row r="625" spans="1:26" ht="12.75" customHeight="1" x14ac:dyDescent="0.2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</row>
    <row r="626" spans="1:26" ht="12.75" customHeight="1" x14ac:dyDescent="0.2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</row>
    <row r="627" spans="1:26" ht="12.75" customHeight="1" x14ac:dyDescent="0.2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</row>
    <row r="628" spans="1:26" ht="12.75" customHeight="1" x14ac:dyDescent="0.2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</row>
    <row r="629" spans="1:26" ht="12.75" customHeight="1" x14ac:dyDescent="0.2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</row>
    <row r="630" spans="1:26" ht="12.75" customHeight="1" x14ac:dyDescent="0.2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</row>
    <row r="631" spans="1:26" ht="12.75" customHeight="1" x14ac:dyDescent="0.2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</row>
    <row r="632" spans="1:26" ht="12.75" customHeight="1" x14ac:dyDescent="0.2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</row>
    <row r="633" spans="1:26" ht="12.75" customHeight="1" x14ac:dyDescent="0.2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</row>
    <row r="634" spans="1:26" ht="12.75" customHeight="1" x14ac:dyDescent="0.2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</row>
    <row r="635" spans="1:26" ht="12.75" customHeight="1" x14ac:dyDescent="0.2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</row>
    <row r="636" spans="1:26" ht="12.75" customHeight="1" x14ac:dyDescent="0.2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</row>
    <row r="637" spans="1:26" ht="12.75" customHeight="1" x14ac:dyDescent="0.2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</row>
    <row r="638" spans="1:26" ht="12.75" customHeight="1" x14ac:dyDescent="0.2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</row>
    <row r="639" spans="1:26" ht="12.75" customHeight="1" x14ac:dyDescent="0.2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</row>
    <row r="640" spans="1:26" ht="12.75" customHeight="1" x14ac:dyDescent="0.2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</row>
    <row r="641" spans="1:26" ht="12.75" customHeight="1" x14ac:dyDescent="0.2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</row>
    <row r="642" spans="1:26" ht="12.75" customHeight="1" x14ac:dyDescent="0.2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</row>
    <row r="643" spans="1:26" ht="12.75" customHeight="1" x14ac:dyDescent="0.2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  <c r="Y643" s="131"/>
      <c r="Z643" s="131"/>
    </row>
    <row r="644" spans="1:26" ht="12.75" customHeight="1" x14ac:dyDescent="0.2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</row>
    <row r="645" spans="1:26" ht="12.75" customHeight="1" x14ac:dyDescent="0.2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</row>
    <row r="646" spans="1:26" ht="12.75" customHeight="1" x14ac:dyDescent="0.2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</row>
    <row r="647" spans="1:26" ht="12.75" customHeight="1" x14ac:dyDescent="0.2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</row>
    <row r="648" spans="1:26" ht="12.75" customHeight="1" x14ac:dyDescent="0.2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</row>
    <row r="649" spans="1:26" ht="12.75" customHeight="1" x14ac:dyDescent="0.2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</row>
    <row r="650" spans="1:26" ht="12.75" customHeight="1" x14ac:dyDescent="0.2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</row>
    <row r="651" spans="1:26" ht="12.75" customHeight="1" x14ac:dyDescent="0.2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</row>
    <row r="652" spans="1:26" ht="12.75" customHeight="1" x14ac:dyDescent="0.2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  <c r="Y652" s="131"/>
      <c r="Z652" s="131"/>
    </row>
    <row r="653" spans="1:26" ht="12.75" customHeight="1" x14ac:dyDescent="0.2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</row>
    <row r="654" spans="1:26" ht="12.75" customHeight="1" x14ac:dyDescent="0.2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</row>
    <row r="655" spans="1:26" ht="12.75" customHeight="1" x14ac:dyDescent="0.2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</row>
    <row r="656" spans="1:26" ht="12.75" customHeight="1" x14ac:dyDescent="0.2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</row>
    <row r="657" spans="1:26" ht="12.75" customHeight="1" x14ac:dyDescent="0.2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</row>
    <row r="658" spans="1:26" ht="12.75" customHeight="1" x14ac:dyDescent="0.2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</row>
    <row r="659" spans="1:26" ht="12.75" customHeight="1" x14ac:dyDescent="0.2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  <c r="Z659" s="131"/>
    </row>
    <row r="660" spans="1:26" ht="12.75" customHeight="1" x14ac:dyDescent="0.2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</row>
    <row r="661" spans="1:26" ht="12.75" customHeight="1" x14ac:dyDescent="0.2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</row>
    <row r="662" spans="1:26" ht="12.75" customHeight="1" x14ac:dyDescent="0.2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</row>
    <row r="663" spans="1:26" ht="12.75" customHeight="1" x14ac:dyDescent="0.2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</row>
    <row r="664" spans="1:26" ht="12.75" customHeight="1" x14ac:dyDescent="0.2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</row>
    <row r="665" spans="1:26" ht="12.75" customHeight="1" x14ac:dyDescent="0.2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</row>
    <row r="666" spans="1:26" ht="12.75" customHeight="1" x14ac:dyDescent="0.2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</row>
    <row r="667" spans="1:26" ht="12.75" customHeight="1" x14ac:dyDescent="0.2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  <c r="Z667" s="131"/>
    </row>
    <row r="668" spans="1:26" ht="12.75" customHeight="1" x14ac:dyDescent="0.2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</row>
    <row r="669" spans="1:26" ht="12.75" customHeight="1" x14ac:dyDescent="0.2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</row>
    <row r="670" spans="1:26" ht="12.75" customHeight="1" x14ac:dyDescent="0.2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</row>
    <row r="671" spans="1:26" ht="12.75" customHeight="1" x14ac:dyDescent="0.2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</row>
    <row r="672" spans="1:26" ht="12.75" customHeight="1" x14ac:dyDescent="0.2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</row>
    <row r="673" spans="1:26" ht="12.75" customHeight="1" x14ac:dyDescent="0.2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</row>
    <row r="674" spans="1:26" ht="12.75" customHeight="1" x14ac:dyDescent="0.2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</row>
    <row r="675" spans="1:26" ht="12.75" customHeight="1" x14ac:dyDescent="0.2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  <c r="Z675" s="131"/>
    </row>
    <row r="676" spans="1:26" ht="12.75" customHeight="1" x14ac:dyDescent="0.2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  <c r="Y676" s="131"/>
      <c r="Z676" s="131"/>
    </row>
    <row r="677" spans="1:26" ht="12.75" customHeight="1" x14ac:dyDescent="0.2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</row>
    <row r="678" spans="1:26" ht="12.75" customHeight="1" x14ac:dyDescent="0.2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</row>
    <row r="679" spans="1:26" ht="12.75" customHeight="1" x14ac:dyDescent="0.2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</row>
    <row r="680" spans="1:26" ht="12.75" customHeight="1" x14ac:dyDescent="0.2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</row>
    <row r="681" spans="1:26" ht="12.75" customHeight="1" x14ac:dyDescent="0.2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</row>
    <row r="682" spans="1:26" ht="12.75" customHeight="1" x14ac:dyDescent="0.2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</row>
    <row r="683" spans="1:26" ht="12.75" customHeight="1" x14ac:dyDescent="0.2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</row>
    <row r="684" spans="1:26" ht="12.75" customHeight="1" x14ac:dyDescent="0.2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</row>
    <row r="685" spans="1:26" ht="12.75" customHeight="1" x14ac:dyDescent="0.2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</row>
    <row r="686" spans="1:26" ht="12.75" customHeight="1" x14ac:dyDescent="0.2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</row>
    <row r="687" spans="1:26" ht="12.75" customHeight="1" x14ac:dyDescent="0.2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</row>
    <row r="688" spans="1:26" ht="12.75" customHeight="1" x14ac:dyDescent="0.2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</row>
    <row r="689" spans="1:26" ht="12.75" customHeight="1" x14ac:dyDescent="0.2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</row>
    <row r="690" spans="1:26" ht="12.75" customHeight="1" x14ac:dyDescent="0.2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</row>
    <row r="691" spans="1:26" ht="12.75" customHeight="1" x14ac:dyDescent="0.2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</row>
    <row r="692" spans="1:26" ht="12.75" customHeight="1" x14ac:dyDescent="0.2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  <c r="Y692" s="131"/>
      <c r="Z692" s="131"/>
    </row>
    <row r="693" spans="1:26" ht="12.75" customHeight="1" x14ac:dyDescent="0.2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</row>
    <row r="694" spans="1:26" ht="12.75" customHeight="1" x14ac:dyDescent="0.2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</row>
    <row r="695" spans="1:26" ht="12.75" customHeight="1" x14ac:dyDescent="0.2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</row>
    <row r="696" spans="1:26" ht="12.75" customHeight="1" x14ac:dyDescent="0.2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</row>
    <row r="697" spans="1:26" ht="12.75" customHeight="1" x14ac:dyDescent="0.2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</row>
    <row r="698" spans="1:26" ht="12.75" customHeight="1" x14ac:dyDescent="0.2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</row>
    <row r="699" spans="1:26" ht="12.75" customHeight="1" x14ac:dyDescent="0.2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</row>
    <row r="700" spans="1:26" ht="12.75" customHeight="1" x14ac:dyDescent="0.2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</row>
    <row r="701" spans="1:26" ht="12.75" customHeight="1" x14ac:dyDescent="0.2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</row>
    <row r="702" spans="1:26" ht="12.75" customHeight="1" x14ac:dyDescent="0.2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</row>
    <row r="703" spans="1:26" ht="12.75" customHeight="1" x14ac:dyDescent="0.2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</row>
    <row r="704" spans="1:26" ht="12.75" customHeight="1" x14ac:dyDescent="0.2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</row>
    <row r="705" spans="1:26" ht="12.75" customHeight="1" x14ac:dyDescent="0.2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</row>
    <row r="706" spans="1:26" ht="12.75" customHeight="1" x14ac:dyDescent="0.2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</row>
    <row r="707" spans="1:26" ht="12.75" customHeight="1" x14ac:dyDescent="0.2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1"/>
      <c r="Z707" s="131"/>
    </row>
    <row r="708" spans="1:26" ht="12.75" customHeight="1" x14ac:dyDescent="0.2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</row>
    <row r="709" spans="1:26" ht="12.75" customHeight="1" x14ac:dyDescent="0.2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</row>
    <row r="710" spans="1:26" ht="12.75" customHeight="1" x14ac:dyDescent="0.2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</row>
    <row r="711" spans="1:26" ht="12.75" customHeight="1" x14ac:dyDescent="0.2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</row>
    <row r="712" spans="1:26" ht="12.75" customHeight="1" x14ac:dyDescent="0.2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</row>
    <row r="713" spans="1:26" ht="12.75" customHeight="1" x14ac:dyDescent="0.2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</row>
    <row r="714" spans="1:26" ht="12.75" customHeight="1" x14ac:dyDescent="0.2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</row>
    <row r="715" spans="1:26" ht="12.75" customHeight="1" x14ac:dyDescent="0.2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</row>
    <row r="716" spans="1:26" ht="12.75" customHeight="1" x14ac:dyDescent="0.2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  <c r="Y716" s="131"/>
      <c r="Z716" s="131"/>
    </row>
    <row r="717" spans="1:26" ht="12.75" customHeight="1" x14ac:dyDescent="0.2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</row>
    <row r="718" spans="1:26" ht="12.75" customHeight="1" x14ac:dyDescent="0.2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</row>
    <row r="719" spans="1:26" ht="12.75" customHeight="1" x14ac:dyDescent="0.2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</row>
    <row r="720" spans="1:26" ht="12.75" customHeight="1" x14ac:dyDescent="0.2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</row>
    <row r="721" spans="1:26" ht="12.75" customHeight="1" x14ac:dyDescent="0.2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</row>
    <row r="722" spans="1:26" ht="12.75" customHeight="1" x14ac:dyDescent="0.2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</row>
    <row r="723" spans="1:26" ht="12.75" customHeight="1" x14ac:dyDescent="0.2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</row>
    <row r="724" spans="1:26" ht="12.75" customHeight="1" x14ac:dyDescent="0.2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1"/>
      <c r="Y724" s="131"/>
      <c r="Z724" s="131"/>
    </row>
    <row r="725" spans="1:26" ht="12.75" customHeight="1" x14ac:dyDescent="0.2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</row>
    <row r="726" spans="1:26" ht="12.75" customHeight="1" x14ac:dyDescent="0.2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</row>
    <row r="727" spans="1:26" ht="12.75" customHeight="1" x14ac:dyDescent="0.2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</row>
    <row r="728" spans="1:26" ht="12.75" customHeight="1" x14ac:dyDescent="0.2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</row>
    <row r="729" spans="1:26" ht="12.75" customHeight="1" x14ac:dyDescent="0.2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</row>
    <row r="730" spans="1:26" ht="12.75" customHeight="1" x14ac:dyDescent="0.2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</row>
    <row r="731" spans="1:26" ht="12.75" customHeight="1" x14ac:dyDescent="0.2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1"/>
      <c r="Y731" s="131"/>
      <c r="Z731" s="131"/>
    </row>
    <row r="732" spans="1:26" ht="12.75" customHeight="1" x14ac:dyDescent="0.2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  <c r="Y732" s="131"/>
      <c r="Z732" s="131"/>
    </row>
    <row r="733" spans="1:26" ht="12.75" customHeight="1" x14ac:dyDescent="0.2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</row>
    <row r="734" spans="1:26" ht="12.75" customHeight="1" x14ac:dyDescent="0.2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</row>
    <row r="735" spans="1:26" ht="12.75" customHeight="1" x14ac:dyDescent="0.2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</row>
    <row r="736" spans="1:26" ht="12.75" customHeight="1" x14ac:dyDescent="0.2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</row>
    <row r="737" spans="1:26" ht="12.75" customHeight="1" x14ac:dyDescent="0.2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</row>
    <row r="738" spans="1:26" ht="12.75" customHeight="1" x14ac:dyDescent="0.2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</row>
    <row r="739" spans="1:26" ht="12.75" customHeight="1" x14ac:dyDescent="0.2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1"/>
      <c r="Y739" s="131"/>
      <c r="Z739" s="131"/>
    </row>
    <row r="740" spans="1:26" ht="12.75" customHeight="1" x14ac:dyDescent="0.2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  <c r="Y740" s="131"/>
      <c r="Z740" s="131"/>
    </row>
    <row r="741" spans="1:26" ht="12.75" customHeight="1" x14ac:dyDescent="0.2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</row>
    <row r="742" spans="1:26" ht="12.75" customHeight="1" x14ac:dyDescent="0.2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</row>
    <row r="743" spans="1:26" ht="12.75" customHeight="1" x14ac:dyDescent="0.2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</row>
    <row r="744" spans="1:26" ht="12.75" customHeight="1" x14ac:dyDescent="0.2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</row>
    <row r="745" spans="1:26" ht="12.75" customHeight="1" x14ac:dyDescent="0.2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</row>
    <row r="746" spans="1:26" ht="12.75" customHeight="1" x14ac:dyDescent="0.2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</row>
    <row r="747" spans="1:26" ht="12.75" customHeight="1" x14ac:dyDescent="0.2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  <c r="Y747" s="131"/>
      <c r="Z747" s="131"/>
    </row>
    <row r="748" spans="1:26" ht="12.75" customHeight="1" x14ac:dyDescent="0.2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1"/>
      <c r="Y748" s="131"/>
      <c r="Z748" s="131"/>
    </row>
    <row r="749" spans="1:26" ht="12.75" customHeight="1" x14ac:dyDescent="0.2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</row>
    <row r="750" spans="1:26" ht="12.75" customHeight="1" x14ac:dyDescent="0.2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</row>
    <row r="751" spans="1:26" ht="12.75" customHeight="1" x14ac:dyDescent="0.2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</row>
    <row r="752" spans="1:26" ht="12.75" customHeight="1" x14ac:dyDescent="0.2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</row>
    <row r="753" spans="1:26" ht="12.75" customHeight="1" x14ac:dyDescent="0.2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</row>
    <row r="754" spans="1:26" ht="12.75" customHeight="1" x14ac:dyDescent="0.2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</row>
    <row r="755" spans="1:26" ht="12.75" customHeight="1" x14ac:dyDescent="0.2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  <c r="Y755" s="131"/>
      <c r="Z755" s="131"/>
    </row>
    <row r="756" spans="1:26" ht="12.75" customHeight="1" x14ac:dyDescent="0.2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  <c r="Y756" s="131"/>
      <c r="Z756" s="131"/>
    </row>
    <row r="757" spans="1:26" ht="12.75" customHeight="1" x14ac:dyDescent="0.2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</row>
    <row r="758" spans="1:26" ht="12.75" customHeight="1" x14ac:dyDescent="0.2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</row>
    <row r="759" spans="1:26" ht="12.75" customHeight="1" x14ac:dyDescent="0.2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</row>
    <row r="760" spans="1:26" ht="12.75" customHeight="1" x14ac:dyDescent="0.2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</row>
    <row r="761" spans="1:26" ht="12.75" customHeight="1" x14ac:dyDescent="0.2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</row>
    <row r="762" spans="1:26" ht="12.75" customHeight="1" x14ac:dyDescent="0.2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</row>
    <row r="763" spans="1:26" ht="12.75" customHeight="1" x14ac:dyDescent="0.2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</row>
    <row r="764" spans="1:26" ht="12.75" customHeight="1" x14ac:dyDescent="0.2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</row>
    <row r="765" spans="1:26" ht="12.75" customHeight="1" x14ac:dyDescent="0.2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</row>
    <row r="766" spans="1:26" ht="12.75" customHeight="1" x14ac:dyDescent="0.2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</row>
    <row r="767" spans="1:26" ht="12.75" customHeight="1" x14ac:dyDescent="0.2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</row>
    <row r="768" spans="1:26" ht="12.75" customHeight="1" x14ac:dyDescent="0.2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</row>
    <row r="769" spans="1:26" ht="12.75" customHeight="1" x14ac:dyDescent="0.2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</row>
    <row r="770" spans="1:26" ht="12.75" customHeight="1" x14ac:dyDescent="0.2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</row>
    <row r="771" spans="1:26" ht="12.75" customHeight="1" x14ac:dyDescent="0.2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  <c r="Z771" s="131"/>
    </row>
    <row r="772" spans="1:26" ht="12.75" customHeight="1" x14ac:dyDescent="0.2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</row>
    <row r="773" spans="1:26" ht="12.75" customHeight="1" x14ac:dyDescent="0.2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</row>
    <row r="774" spans="1:26" ht="12.75" customHeight="1" x14ac:dyDescent="0.2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</row>
    <row r="775" spans="1:26" ht="12.75" customHeight="1" x14ac:dyDescent="0.2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</row>
    <row r="776" spans="1:26" ht="12.75" customHeight="1" x14ac:dyDescent="0.2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</row>
    <row r="777" spans="1:26" ht="12.75" customHeight="1" x14ac:dyDescent="0.2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</row>
    <row r="778" spans="1:26" ht="12.75" customHeight="1" x14ac:dyDescent="0.2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</row>
    <row r="779" spans="1:26" ht="12.75" customHeight="1" x14ac:dyDescent="0.2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</row>
    <row r="780" spans="1:26" ht="12.75" customHeight="1" x14ac:dyDescent="0.2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</row>
    <row r="781" spans="1:26" ht="12.75" customHeight="1" x14ac:dyDescent="0.2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</row>
    <row r="782" spans="1:26" ht="12.75" customHeight="1" x14ac:dyDescent="0.2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</row>
    <row r="783" spans="1:26" ht="12.75" customHeight="1" x14ac:dyDescent="0.2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</row>
    <row r="784" spans="1:26" ht="12.75" customHeight="1" x14ac:dyDescent="0.2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</row>
    <row r="785" spans="1:26" ht="12.75" customHeight="1" x14ac:dyDescent="0.2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</row>
    <row r="786" spans="1:26" ht="12.75" customHeight="1" x14ac:dyDescent="0.2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</row>
    <row r="787" spans="1:26" ht="12.75" customHeight="1" x14ac:dyDescent="0.2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</row>
    <row r="788" spans="1:26" ht="12.75" customHeight="1" x14ac:dyDescent="0.2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</row>
    <row r="789" spans="1:26" ht="12.75" customHeight="1" x14ac:dyDescent="0.2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</row>
    <row r="790" spans="1:26" ht="12.75" customHeight="1" x14ac:dyDescent="0.2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</row>
    <row r="791" spans="1:26" ht="12.75" customHeight="1" x14ac:dyDescent="0.2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</row>
    <row r="792" spans="1:26" ht="12.75" customHeight="1" x14ac:dyDescent="0.2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</row>
    <row r="793" spans="1:26" ht="12.75" customHeight="1" x14ac:dyDescent="0.2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</row>
    <row r="794" spans="1:26" ht="12.75" customHeight="1" x14ac:dyDescent="0.2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</row>
    <row r="795" spans="1:26" ht="12.75" customHeight="1" x14ac:dyDescent="0.2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</row>
    <row r="796" spans="1:26" ht="12.75" customHeight="1" x14ac:dyDescent="0.2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  <c r="Y796" s="131"/>
      <c r="Z796" s="131"/>
    </row>
    <row r="797" spans="1:26" ht="12.75" customHeight="1" x14ac:dyDescent="0.2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  <c r="Y797" s="131"/>
      <c r="Z797" s="131"/>
    </row>
    <row r="798" spans="1:26" ht="12.75" customHeight="1" x14ac:dyDescent="0.2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  <c r="Y798" s="131"/>
      <c r="Z798" s="131"/>
    </row>
    <row r="799" spans="1:26" ht="12.75" customHeight="1" x14ac:dyDescent="0.2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  <c r="Y799" s="131"/>
      <c r="Z799" s="131"/>
    </row>
    <row r="800" spans="1:26" ht="12.75" customHeight="1" x14ac:dyDescent="0.2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1"/>
      <c r="Y800" s="131"/>
      <c r="Z800" s="131"/>
    </row>
    <row r="801" spans="1:26" ht="12.75" customHeight="1" x14ac:dyDescent="0.2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1"/>
      <c r="Y801" s="131"/>
      <c r="Z801" s="131"/>
    </row>
    <row r="802" spans="1:26" ht="12.75" customHeight="1" x14ac:dyDescent="0.2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  <c r="Y802" s="131"/>
      <c r="Z802" s="131"/>
    </row>
    <row r="803" spans="1:26" ht="12.75" customHeight="1" x14ac:dyDescent="0.2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  <c r="Y803" s="131"/>
      <c r="Z803" s="131"/>
    </row>
    <row r="804" spans="1:26" ht="12.75" customHeight="1" x14ac:dyDescent="0.2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</row>
    <row r="805" spans="1:26" ht="12.75" customHeight="1" x14ac:dyDescent="0.2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  <c r="Y805" s="131"/>
      <c r="Z805" s="131"/>
    </row>
    <row r="806" spans="1:26" ht="12.75" customHeight="1" x14ac:dyDescent="0.2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  <c r="Y806" s="131"/>
      <c r="Z806" s="131"/>
    </row>
    <row r="807" spans="1:26" ht="12.75" customHeight="1" x14ac:dyDescent="0.2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</row>
    <row r="808" spans="1:26" ht="12.75" customHeight="1" x14ac:dyDescent="0.2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  <c r="Z808" s="131"/>
    </row>
    <row r="809" spans="1:26" ht="12.75" customHeight="1" x14ac:dyDescent="0.2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  <c r="Z809" s="131"/>
    </row>
    <row r="810" spans="1:26" ht="12.75" customHeight="1" x14ac:dyDescent="0.2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  <c r="Y810" s="131"/>
      <c r="Z810" s="131"/>
    </row>
    <row r="811" spans="1:26" ht="12.75" customHeight="1" x14ac:dyDescent="0.2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  <c r="Y811" s="131"/>
      <c r="Z811" s="131"/>
    </row>
    <row r="812" spans="1:26" ht="12.75" customHeight="1" x14ac:dyDescent="0.2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  <c r="Z812" s="131"/>
    </row>
    <row r="813" spans="1:26" ht="12.75" customHeight="1" x14ac:dyDescent="0.2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  <c r="Z813" s="131"/>
    </row>
    <row r="814" spans="1:26" ht="12.75" customHeight="1" x14ac:dyDescent="0.2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  <c r="Y814" s="131"/>
      <c r="Z814" s="131"/>
    </row>
    <row r="815" spans="1:26" ht="12.75" customHeight="1" x14ac:dyDescent="0.2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</row>
    <row r="816" spans="1:26" ht="12.75" customHeight="1" x14ac:dyDescent="0.2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  <c r="Z816" s="131"/>
    </row>
    <row r="817" spans="1:26" ht="12.75" customHeight="1" x14ac:dyDescent="0.2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</row>
    <row r="818" spans="1:26" ht="12.75" customHeight="1" x14ac:dyDescent="0.2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</row>
    <row r="819" spans="1:26" ht="12.75" customHeight="1" x14ac:dyDescent="0.2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  <c r="Y819" s="131"/>
      <c r="Z819" s="131"/>
    </row>
    <row r="820" spans="1:26" ht="12.75" customHeight="1" x14ac:dyDescent="0.2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  <c r="Y820" s="131"/>
      <c r="Z820" s="131"/>
    </row>
    <row r="821" spans="1:26" ht="12.75" customHeight="1" x14ac:dyDescent="0.2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</row>
    <row r="822" spans="1:26" ht="12.75" customHeight="1" x14ac:dyDescent="0.2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</row>
    <row r="823" spans="1:26" ht="12.75" customHeight="1" x14ac:dyDescent="0.2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</row>
    <row r="824" spans="1:26" ht="12.75" customHeight="1" x14ac:dyDescent="0.2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</row>
    <row r="825" spans="1:26" ht="12.75" customHeight="1" x14ac:dyDescent="0.2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</row>
    <row r="826" spans="1:26" ht="12.75" customHeight="1" x14ac:dyDescent="0.2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</row>
    <row r="827" spans="1:26" ht="12.75" customHeight="1" x14ac:dyDescent="0.2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</row>
    <row r="828" spans="1:26" ht="12.75" customHeight="1" x14ac:dyDescent="0.2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</row>
    <row r="829" spans="1:26" ht="12.75" customHeight="1" x14ac:dyDescent="0.2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</row>
    <row r="830" spans="1:26" ht="12.75" customHeight="1" x14ac:dyDescent="0.2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  <c r="Y830" s="131"/>
      <c r="Z830" s="131"/>
    </row>
    <row r="831" spans="1:26" ht="12.75" customHeight="1" x14ac:dyDescent="0.2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</row>
    <row r="832" spans="1:26" ht="12.75" customHeight="1" x14ac:dyDescent="0.2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131"/>
    </row>
    <row r="833" spans="1:26" ht="12.75" customHeight="1" x14ac:dyDescent="0.2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</row>
    <row r="834" spans="1:26" ht="12.75" customHeight="1" x14ac:dyDescent="0.2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</row>
    <row r="835" spans="1:26" ht="12.75" customHeight="1" x14ac:dyDescent="0.2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</row>
    <row r="836" spans="1:26" ht="12.75" customHeight="1" x14ac:dyDescent="0.2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  <c r="Y836" s="131"/>
      <c r="Z836" s="131"/>
    </row>
    <row r="837" spans="1:26" ht="12.75" customHeight="1" x14ac:dyDescent="0.2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  <c r="Y837" s="131"/>
      <c r="Z837" s="131"/>
    </row>
    <row r="838" spans="1:26" ht="12.75" customHeight="1" x14ac:dyDescent="0.2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  <c r="Z838" s="131"/>
    </row>
    <row r="839" spans="1:26" ht="12.75" customHeight="1" x14ac:dyDescent="0.2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  <c r="Y839" s="131"/>
      <c r="Z839" s="131"/>
    </row>
    <row r="840" spans="1:26" ht="12.75" customHeight="1" x14ac:dyDescent="0.2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</row>
    <row r="841" spans="1:26" ht="12.75" customHeight="1" x14ac:dyDescent="0.2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</row>
    <row r="842" spans="1:26" ht="12.75" customHeight="1" x14ac:dyDescent="0.2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  <c r="Y842" s="131"/>
      <c r="Z842" s="131"/>
    </row>
    <row r="843" spans="1:26" ht="12.75" customHeight="1" x14ac:dyDescent="0.2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</row>
    <row r="844" spans="1:26" ht="12.75" customHeight="1" x14ac:dyDescent="0.2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</row>
    <row r="845" spans="1:26" ht="12.75" customHeight="1" x14ac:dyDescent="0.2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  <c r="Y845" s="131"/>
      <c r="Z845" s="131"/>
    </row>
    <row r="846" spans="1:26" ht="12.75" customHeight="1" x14ac:dyDescent="0.2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  <c r="Y846" s="131"/>
      <c r="Z846" s="131"/>
    </row>
    <row r="847" spans="1:26" ht="12.75" customHeight="1" x14ac:dyDescent="0.2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  <c r="Y847" s="131"/>
      <c r="Z847" s="131"/>
    </row>
    <row r="848" spans="1:26" ht="12.75" customHeight="1" x14ac:dyDescent="0.2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  <c r="Y848" s="131"/>
      <c r="Z848" s="131"/>
    </row>
    <row r="849" spans="1:26" ht="12.75" customHeight="1" x14ac:dyDescent="0.2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</row>
    <row r="850" spans="1:26" ht="12.75" customHeight="1" x14ac:dyDescent="0.2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</row>
    <row r="851" spans="1:26" ht="12.75" customHeight="1" x14ac:dyDescent="0.2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  <c r="Y851" s="131"/>
      <c r="Z851" s="131"/>
    </row>
    <row r="852" spans="1:26" ht="12.75" customHeight="1" x14ac:dyDescent="0.2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</row>
    <row r="853" spans="1:26" ht="12.75" customHeight="1" x14ac:dyDescent="0.2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</row>
    <row r="854" spans="1:26" ht="12.75" customHeight="1" x14ac:dyDescent="0.2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</row>
    <row r="855" spans="1:26" ht="12.75" customHeight="1" x14ac:dyDescent="0.2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</row>
    <row r="856" spans="1:26" ht="12.75" customHeight="1" x14ac:dyDescent="0.2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</row>
    <row r="857" spans="1:26" ht="12.75" customHeight="1" x14ac:dyDescent="0.2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</row>
    <row r="858" spans="1:26" ht="12.75" customHeight="1" x14ac:dyDescent="0.2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</row>
    <row r="859" spans="1:26" ht="12.75" customHeight="1" x14ac:dyDescent="0.2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</row>
    <row r="860" spans="1:26" ht="12.75" customHeight="1" x14ac:dyDescent="0.2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</row>
    <row r="861" spans="1:26" ht="12.75" customHeight="1" x14ac:dyDescent="0.2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</row>
    <row r="862" spans="1:26" ht="12.75" customHeight="1" x14ac:dyDescent="0.2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</row>
    <row r="863" spans="1:26" ht="12.75" customHeight="1" x14ac:dyDescent="0.2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</row>
    <row r="864" spans="1:26" ht="12.75" customHeight="1" x14ac:dyDescent="0.2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</row>
    <row r="865" spans="1:26" ht="12.75" customHeight="1" x14ac:dyDescent="0.2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</row>
    <row r="866" spans="1:26" ht="12.75" customHeight="1" x14ac:dyDescent="0.2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</row>
    <row r="867" spans="1:26" ht="12.75" customHeight="1" x14ac:dyDescent="0.2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</row>
    <row r="868" spans="1:26" ht="12.75" customHeight="1" x14ac:dyDescent="0.2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</row>
    <row r="869" spans="1:26" ht="12.75" customHeight="1" x14ac:dyDescent="0.2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</row>
    <row r="870" spans="1:26" ht="12.75" customHeight="1" x14ac:dyDescent="0.2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</row>
    <row r="871" spans="1:26" ht="12.75" customHeight="1" x14ac:dyDescent="0.2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</row>
    <row r="872" spans="1:26" ht="12.75" customHeight="1" x14ac:dyDescent="0.2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</row>
    <row r="873" spans="1:26" ht="12.75" customHeight="1" x14ac:dyDescent="0.2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</row>
    <row r="874" spans="1:26" ht="12.75" customHeight="1" x14ac:dyDescent="0.2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</row>
    <row r="875" spans="1:26" ht="12.75" customHeight="1" x14ac:dyDescent="0.2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</row>
    <row r="876" spans="1:26" ht="12.75" customHeight="1" x14ac:dyDescent="0.2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</row>
    <row r="877" spans="1:26" ht="12.75" customHeight="1" x14ac:dyDescent="0.2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</row>
    <row r="878" spans="1:26" ht="12.75" customHeight="1" x14ac:dyDescent="0.2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</row>
    <row r="879" spans="1:26" ht="12.75" customHeight="1" x14ac:dyDescent="0.2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</row>
    <row r="880" spans="1:26" ht="12.75" customHeight="1" x14ac:dyDescent="0.2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</row>
    <row r="881" spans="1:26" ht="12.75" customHeight="1" x14ac:dyDescent="0.2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</row>
    <row r="882" spans="1:26" ht="12.75" customHeight="1" x14ac:dyDescent="0.2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</row>
    <row r="883" spans="1:26" ht="12.75" customHeight="1" x14ac:dyDescent="0.2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</row>
    <row r="884" spans="1:26" ht="12.75" customHeight="1" x14ac:dyDescent="0.2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</row>
    <row r="885" spans="1:26" ht="12.75" customHeight="1" x14ac:dyDescent="0.2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</row>
    <row r="886" spans="1:26" ht="12.75" customHeight="1" x14ac:dyDescent="0.2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</row>
    <row r="887" spans="1:26" ht="12.75" customHeight="1" x14ac:dyDescent="0.2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</row>
    <row r="888" spans="1:26" ht="12.75" customHeight="1" x14ac:dyDescent="0.2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</row>
    <row r="889" spans="1:26" ht="12.75" customHeight="1" x14ac:dyDescent="0.2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</row>
    <row r="890" spans="1:26" ht="12.75" customHeight="1" x14ac:dyDescent="0.2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</row>
    <row r="891" spans="1:26" ht="12.75" customHeight="1" x14ac:dyDescent="0.2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</row>
    <row r="892" spans="1:26" ht="12.75" customHeight="1" x14ac:dyDescent="0.2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</row>
    <row r="893" spans="1:26" ht="12.75" customHeight="1" x14ac:dyDescent="0.2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</row>
    <row r="894" spans="1:26" ht="12.75" customHeight="1" x14ac:dyDescent="0.2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</row>
    <row r="895" spans="1:26" ht="12.75" customHeight="1" x14ac:dyDescent="0.2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</row>
    <row r="896" spans="1:26" ht="12.75" customHeight="1" x14ac:dyDescent="0.2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</row>
    <row r="897" spans="1:26" ht="12.75" customHeight="1" x14ac:dyDescent="0.2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</row>
    <row r="898" spans="1:26" ht="12.75" customHeight="1" x14ac:dyDescent="0.2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</row>
    <row r="899" spans="1:26" ht="12.75" customHeight="1" x14ac:dyDescent="0.2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</row>
    <row r="900" spans="1:26" ht="12.75" customHeight="1" x14ac:dyDescent="0.2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</row>
    <row r="901" spans="1:26" ht="12.75" customHeight="1" x14ac:dyDescent="0.2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</row>
    <row r="902" spans="1:26" ht="12.75" customHeight="1" x14ac:dyDescent="0.2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</row>
    <row r="903" spans="1:26" ht="12.75" customHeight="1" x14ac:dyDescent="0.2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</row>
    <row r="904" spans="1:26" ht="12.75" customHeight="1" x14ac:dyDescent="0.2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</row>
    <row r="905" spans="1:26" ht="12.75" customHeight="1" x14ac:dyDescent="0.2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</row>
    <row r="906" spans="1:26" ht="12.75" customHeight="1" x14ac:dyDescent="0.2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</row>
    <row r="907" spans="1:26" ht="12.75" customHeight="1" x14ac:dyDescent="0.2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</row>
    <row r="908" spans="1:26" ht="12.75" customHeight="1" x14ac:dyDescent="0.2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  <c r="Z908" s="131"/>
    </row>
    <row r="909" spans="1:26" ht="12.75" customHeight="1" x14ac:dyDescent="0.2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</row>
    <row r="910" spans="1:26" ht="12.75" customHeight="1" x14ac:dyDescent="0.2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  <c r="Z910" s="131"/>
    </row>
    <row r="911" spans="1:26" ht="12.75" customHeight="1" x14ac:dyDescent="0.2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  <c r="Z911" s="131"/>
    </row>
    <row r="912" spans="1:26" ht="12.75" customHeight="1" x14ac:dyDescent="0.2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</row>
    <row r="913" spans="1:26" ht="12.75" customHeight="1" x14ac:dyDescent="0.2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  <c r="Z913" s="131"/>
    </row>
    <row r="914" spans="1:26" ht="12.75" customHeight="1" x14ac:dyDescent="0.2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</row>
    <row r="915" spans="1:26" ht="12.75" customHeight="1" x14ac:dyDescent="0.2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</row>
    <row r="916" spans="1:26" ht="12.75" customHeight="1" x14ac:dyDescent="0.2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</row>
    <row r="917" spans="1:26" ht="12.75" customHeight="1" x14ac:dyDescent="0.2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</row>
    <row r="918" spans="1:26" ht="12.75" customHeight="1" x14ac:dyDescent="0.2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1"/>
      <c r="Z918" s="131"/>
    </row>
    <row r="919" spans="1:26" ht="12.75" customHeight="1" x14ac:dyDescent="0.2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  <c r="Y919" s="131"/>
      <c r="Z919" s="131"/>
    </row>
    <row r="920" spans="1:26" ht="12.75" customHeight="1" x14ac:dyDescent="0.2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  <c r="Y920" s="131"/>
      <c r="Z920" s="131"/>
    </row>
    <row r="921" spans="1:26" ht="12.75" customHeight="1" x14ac:dyDescent="0.2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</row>
    <row r="922" spans="1:26" ht="12.75" customHeight="1" x14ac:dyDescent="0.2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  <c r="Y922" s="131"/>
      <c r="Z922" s="131"/>
    </row>
    <row r="923" spans="1:26" ht="12.75" customHeight="1" x14ac:dyDescent="0.2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  <c r="Y923" s="131"/>
      <c r="Z923" s="131"/>
    </row>
    <row r="924" spans="1:26" ht="12.75" customHeight="1" x14ac:dyDescent="0.2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</row>
    <row r="925" spans="1:26" ht="12.75" customHeight="1" x14ac:dyDescent="0.2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</row>
    <row r="926" spans="1:26" ht="12.75" customHeight="1" x14ac:dyDescent="0.2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</row>
    <row r="927" spans="1:26" ht="12.75" customHeight="1" x14ac:dyDescent="0.2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  <c r="Y927" s="131"/>
      <c r="Z927" s="131"/>
    </row>
    <row r="928" spans="1:26" ht="12.75" customHeight="1" x14ac:dyDescent="0.2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</row>
    <row r="929" spans="1:26" ht="12.75" customHeight="1" x14ac:dyDescent="0.2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</row>
    <row r="930" spans="1:26" ht="12.75" customHeight="1" x14ac:dyDescent="0.2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</row>
    <row r="931" spans="1:26" ht="12.75" customHeight="1" x14ac:dyDescent="0.2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</row>
    <row r="932" spans="1:26" ht="12.75" customHeight="1" x14ac:dyDescent="0.2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</row>
    <row r="933" spans="1:26" ht="12.75" customHeight="1" x14ac:dyDescent="0.2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</row>
    <row r="934" spans="1:26" ht="12.75" customHeight="1" x14ac:dyDescent="0.2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</row>
    <row r="935" spans="1:26" ht="12.75" customHeight="1" x14ac:dyDescent="0.2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</row>
    <row r="936" spans="1:26" ht="12.75" customHeight="1" x14ac:dyDescent="0.2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</row>
    <row r="937" spans="1:26" ht="12.75" customHeight="1" x14ac:dyDescent="0.2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</row>
    <row r="938" spans="1:26" ht="12.75" customHeight="1" x14ac:dyDescent="0.2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</row>
    <row r="939" spans="1:26" ht="12.75" customHeight="1" x14ac:dyDescent="0.2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</row>
    <row r="940" spans="1:26" ht="12.75" customHeight="1" x14ac:dyDescent="0.2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</row>
    <row r="941" spans="1:26" ht="12.75" customHeight="1" x14ac:dyDescent="0.2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</row>
    <row r="942" spans="1:26" ht="12.75" customHeight="1" x14ac:dyDescent="0.2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</row>
    <row r="943" spans="1:26" ht="12.75" customHeight="1" x14ac:dyDescent="0.2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</row>
    <row r="944" spans="1:26" ht="12.75" customHeight="1" x14ac:dyDescent="0.2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</row>
    <row r="945" spans="1:26" ht="12.75" customHeight="1" x14ac:dyDescent="0.2">
      <c r="A945" s="131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</row>
    <row r="946" spans="1:26" ht="12.75" customHeight="1" x14ac:dyDescent="0.2">
      <c r="A946" s="131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</row>
    <row r="947" spans="1:26" ht="12.75" customHeight="1" x14ac:dyDescent="0.2">
      <c r="A947" s="131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</row>
    <row r="948" spans="1:26" ht="12.75" customHeight="1" x14ac:dyDescent="0.2">
      <c r="A948" s="131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</row>
    <row r="949" spans="1:26" ht="12.75" customHeight="1" x14ac:dyDescent="0.2">
      <c r="A949" s="131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</row>
    <row r="950" spans="1:26" ht="12.75" customHeight="1" x14ac:dyDescent="0.2">
      <c r="A950" s="131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</row>
    <row r="951" spans="1:26" ht="12.75" customHeight="1" x14ac:dyDescent="0.2">
      <c r="A951" s="131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</row>
    <row r="952" spans="1:26" ht="12.75" customHeight="1" x14ac:dyDescent="0.2">
      <c r="A952" s="131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</row>
    <row r="953" spans="1:26" ht="12.75" customHeight="1" x14ac:dyDescent="0.2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</row>
    <row r="954" spans="1:26" ht="12.75" customHeight="1" x14ac:dyDescent="0.2">
      <c r="A954" s="131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</row>
    <row r="955" spans="1:26" ht="12.75" customHeight="1" x14ac:dyDescent="0.2">
      <c r="A955" s="131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</row>
    <row r="956" spans="1:26" ht="12.75" customHeight="1" x14ac:dyDescent="0.2">
      <c r="A956" s="131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</row>
    <row r="957" spans="1:26" ht="12.75" customHeight="1" x14ac:dyDescent="0.2">
      <c r="A957" s="131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</row>
    <row r="958" spans="1:26" ht="12.75" customHeight="1" x14ac:dyDescent="0.2">
      <c r="A958" s="131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  <c r="Y958" s="131"/>
      <c r="Z958" s="131"/>
    </row>
    <row r="959" spans="1:26" ht="12.75" customHeight="1" x14ac:dyDescent="0.2">
      <c r="A959" s="131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  <c r="Y959" s="131"/>
      <c r="Z959" s="131"/>
    </row>
    <row r="960" spans="1:26" ht="12.75" customHeight="1" x14ac:dyDescent="0.2">
      <c r="A960" s="131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  <c r="Y960" s="131"/>
      <c r="Z960" s="131"/>
    </row>
    <row r="961" spans="1:26" ht="12.75" customHeight="1" x14ac:dyDescent="0.2">
      <c r="A961" s="131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  <c r="Y961" s="131"/>
      <c r="Z961" s="131"/>
    </row>
    <row r="962" spans="1:26" ht="12.75" customHeight="1" x14ac:dyDescent="0.2">
      <c r="A962" s="131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31"/>
      <c r="U962" s="131"/>
      <c r="V962" s="131"/>
      <c r="W962" s="131"/>
      <c r="X962" s="131"/>
      <c r="Y962" s="131"/>
      <c r="Z962" s="131"/>
    </row>
    <row r="963" spans="1:26" ht="12.75" customHeight="1" x14ac:dyDescent="0.2">
      <c r="A963" s="131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  <c r="Y963" s="131"/>
      <c r="Z963" s="131"/>
    </row>
    <row r="964" spans="1:26" ht="12.75" customHeight="1" x14ac:dyDescent="0.2">
      <c r="A964" s="131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31"/>
      <c r="U964" s="131"/>
      <c r="V964" s="131"/>
      <c r="W964" s="131"/>
      <c r="X964" s="131"/>
      <c r="Y964" s="131"/>
      <c r="Z964" s="131"/>
    </row>
    <row r="965" spans="1:26" ht="12.75" customHeight="1" x14ac:dyDescent="0.2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31"/>
      <c r="U965" s="131"/>
      <c r="V965" s="131"/>
      <c r="W965" s="131"/>
      <c r="X965" s="131"/>
      <c r="Y965" s="131"/>
      <c r="Z965" s="131"/>
    </row>
    <row r="966" spans="1:26" ht="12.75" customHeight="1" x14ac:dyDescent="0.2">
      <c r="A966" s="131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  <c r="Y966" s="131"/>
      <c r="Z966" s="131"/>
    </row>
    <row r="967" spans="1:26" ht="12.75" customHeight="1" x14ac:dyDescent="0.2">
      <c r="A967" s="131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  <c r="W967" s="131"/>
      <c r="X967" s="131"/>
      <c r="Y967" s="131"/>
      <c r="Z967" s="131"/>
    </row>
    <row r="968" spans="1:26" ht="12.75" customHeight="1" x14ac:dyDescent="0.2">
      <c r="A968" s="131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  <c r="W968" s="131"/>
      <c r="X968" s="131"/>
      <c r="Y968" s="131"/>
      <c r="Z968" s="131"/>
    </row>
    <row r="969" spans="1:26" ht="12.75" customHeight="1" x14ac:dyDescent="0.2">
      <c r="A969" s="131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  <c r="Y969" s="131"/>
      <c r="Z969" s="131"/>
    </row>
    <row r="970" spans="1:26" ht="12.75" customHeight="1" x14ac:dyDescent="0.2">
      <c r="A970" s="131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  <c r="Y970" s="131"/>
      <c r="Z970" s="131"/>
    </row>
    <row r="971" spans="1:26" ht="12.75" customHeight="1" x14ac:dyDescent="0.2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  <c r="Y971" s="131"/>
      <c r="Z971" s="131"/>
    </row>
    <row r="972" spans="1:26" ht="12.75" customHeight="1" x14ac:dyDescent="0.2">
      <c r="A972" s="131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31"/>
      <c r="U972" s="131"/>
      <c r="V972" s="131"/>
      <c r="W972" s="131"/>
      <c r="X972" s="131"/>
      <c r="Y972" s="131"/>
      <c r="Z972" s="131"/>
    </row>
    <row r="973" spans="1:26" ht="12.75" customHeight="1" x14ac:dyDescent="0.2">
      <c r="A973" s="131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31"/>
      <c r="U973" s="131"/>
      <c r="V973" s="131"/>
      <c r="W973" s="131"/>
      <c r="X973" s="131"/>
      <c r="Y973" s="131"/>
      <c r="Z973" s="131"/>
    </row>
    <row r="974" spans="1:26" ht="12.75" customHeight="1" x14ac:dyDescent="0.2">
      <c r="A974" s="131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31"/>
      <c r="U974" s="131"/>
      <c r="V974" s="131"/>
      <c r="W974" s="131"/>
      <c r="X974" s="131"/>
      <c r="Y974" s="131"/>
      <c r="Z974" s="131"/>
    </row>
    <row r="975" spans="1:26" ht="12.75" customHeight="1" x14ac:dyDescent="0.2">
      <c r="A975" s="131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  <c r="Y975" s="131"/>
      <c r="Z975" s="131"/>
    </row>
    <row r="976" spans="1:26" ht="12.75" customHeight="1" x14ac:dyDescent="0.2">
      <c r="A976" s="131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31"/>
      <c r="U976" s="131"/>
      <c r="V976" s="131"/>
      <c r="W976" s="131"/>
      <c r="X976" s="131"/>
      <c r="Y976" s="131"/>
      <c r="Z976" s="131"/>
    </row>
    <row r="977" spans="1:26" ht="12.75" customHeight="1" x14ac:dyDescent="0.2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  <c r="Y977" s="131"/>
      <c r="Z977" s="131"/>
    </row>
    <row r="978" spans="1:26" ht="12.75" customHeight="1" x14ac:dyDescent="0.2">
      <c r="A978" s="131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  <c r="Y978" s="131"/>
      <c r="Z978" s="131"/>
    </row>
    <row r="979" spans="1:26" ht="12.75" customHeight="1" x14ac:dyDescent="0.2">
      <c r="A979" s="131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  <c r="Y979" s="131"/>
      <c r="Z979" s="131"/>
    </row>
    <row r="980" spans="1:26" ht="12.75" customHeight="1" x14ac:dyDescent="0.2">
      <c r="A980" s="131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31"/>
      <c r="U980" s="131"/>
      <c r="V980" s="131"/>
      <c r="W980" s="131"/>
      <c r="X980" s="131"/>
      <c r="Y980" s="131"/>
      <c r="Z980" s="131"/>
    </row>
    <row r="981" spans="1:26" ht="12.75" customHeight="1" x14ac:dyDescent="0.2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  <c r="Y981" s="131"/>
      <c r="Z981" s="131"/>
    </row>
    <row r="982" spans="1:26" ht="12.75" customHeight="1" x14ac:dyDescent="0.2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  <c r="Y982" s="131"/>
      <c r="Z982" s="131"/>
    </row>
    <row r="983" spans="1:26" ht="12.75" customHeight="1" x14ac:dyDescent="0.2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  <c r="Y983" s="131"/>
      <c r="Z983" s="131"/>
    </row>
    <row r="984" spans="1:26" ht="12.75" customHeight="1" x14ac:dyDescent="0.2">
      <c r="A984" s="131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  <c r="Y984" s="131"/>
      <c r="Z984" s="131"/>
    </row>
    <row r="985" spans="1:26" ht="12.75" customHeight="1" x14ac:dyDescent="0.2">
      <c r="A985" s="131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31"/>
      <c r="U985" s="131"/>
      <c r="V985" s="131"/>
      <c r="W985" s="131"/>
      <c r="X985" s="131"/>
      <c r="Y985" s="131"/>
      <c r="Z985" s="131"/>
    </row>
    <row r="986" spans="1:26" ht="12.75" customHeight="1" x14ac:dyDescent="0.2">
      <c r="A986" s="131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31"/>
      <c r="U986" s="131"/>
      <c r="V986" s="131"/>
      <c r="W986" s="131"/>
      <c r="X986" s="131"/>
      <c r="Y986" s="131"/>
      <c r="Z986" s="131"/>
    </row>
    <row r="987" spans="1:26" ht="12.75" customHeight="1" x14ac:dyDescent="0.2">
      <c r="A987" s="131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  <c r="Y987" s="131"/>
      <c r="Z987" s="131"/>
    </row>
    <row r="988" spans="1:26" ht="12.75" customHeight="1" x14ac:dyDescent="0.2">
      <c r="A988" s="131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  <c r="Y988" s="131"/>
      <c r="Z988" s="131"/>
    </row>
    <row r="989" spans="1:26" ht="12.75" customHeight="1" x14ac:dyDescent="0.2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31"/>
      <c r="U989" s="131"/>
      <c r="V989" s="131"/>
      <c r="W989" s="131"/>
      <c r="X989" s="131"/>
      <c r="Y989" s="131"/>
      <c r="Z989" s="131"/>
    </row>
    <row r="990" spans="1:26" ht="12.75" customHeight="1" x14ac:dyDescent="0.2">
      <c r="A990" s="131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31"/>
      <c r="U990" s="131"/>
      <c r="V990" s="131"/>
      <c r="W990" s="131"/>
      <c r="X990" s="131"/>
      <c r="Y990" s="131"/>
      <c r="Z990" s="131"/>
    </row>
    <row r="991" spans="1:26" ht="12.75" customHeight="1" x14ac:dyDescent="0.2">
      <c r="A991" s="131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  <c r="Y991" s="131"/>
      <c r="Z991" s="131"/>
    </row>
    <row r="992" spans="1:26" ht="12.75" customHeight="1" x14ac:dyDescent="0.2">
      <c r="A992" s="131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1"/>
      <c r="Z992" s="131"/>
    </row>
    <row r="993" spans="1:26" ht="12.75" customHeight="1" x14ac:dyDescent="0.2">
      <c r="A993" s="131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  <c r="W993" s="131"/>
      <c r="X993" s="131"/>
      <c r="Y993" s="131"/>
      <c r="Z993" s="131"/>
    </row>
    <row r="994" spans="1:26" ht="12.75" customHeight="1" x14ac:dyDescent="0.2">
      <c r="A994" s="131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131"/>
      <c r="U994" s="131"/>
      <c r="V994" s="131"/>
      <c r="W994" s="131"/>
      <c r="X994" s="131"/>
      <c r="Y994" s="131"/>
      <c r="Z994" s="131"/>
    </row>
    <row r="995" spans="1:26" ht="12.75" customHeight="1" x14ac:dyDescent="0.2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131"/>
      <c r="S995" s="131"/>
      <c r="T995" s="131"/>
      <c r="U995" s="131"/>
      <c r="V995" s="131"/>
      <c r="W995" s="131"/>
      <c r="X995" s="131"/>
      <c r="Y995" s="131"/>
      <c r="Z995" s="131"/>
    </row>
    <row r="996" spans="1:26" ht="12.75" customHeight="1" x14ac:dyDescent="0.2">
      <c r="A996" s="131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  <c r="Y996" s="131"/>
      <c r="Z996" s="131"/>
    </row>
    <row r="997" spans="1:26" ht="12.75" customHeight="1" x14ac:dyDescent="0.2">
      <c r="A997" s="131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  <c r="V997" s="131"/>
      <c r="W997" s="131"/>
      <c r="X997" s="131"/>
      <c r="Y997" s="131"/>
      <c r="Z997" s="131"/>
    </row>
    <row r="998" spans="1:26" ht="12.75" customHeight="1" x14ac:dyDescent="0.2">
      <c r="A998" s="131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131"/>
      <c r="S998" s="131"/>
      <c r="T998" s="131"/>
      <c r="U998" s="131"/>
      <c r="V998" s="131"/>
      <c r="W998" s="131"/>
      <c r="X998" s="131"/>
      <c r="Y998" s="131"/>
      <c r="Z998" s="131"/>
    </row>
    <row r="999" spans="1:26" ht="12.75" customHeight="1" x14ac:dyDescent="0.2">
      <c r="A999" s="131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131"/>
      <c r="S999" s="131"/>
      <c r="T999" s="131"/>
      <c r="U999" s="131"/>
      <c r="V999" s="131"/>
      <c r="W999" s="131"/>
      <c r="X999" s="131"/>
      <c r="Y999" s="131"/>
      <c r="Z999" s="131"/>
    </row>
    <row r="1000" spans="1:26" ht="12.75" customHeight="1" x14ac:dyDescent="0.2">
      <c r="A1000" s="131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31"/>
      <c r="S1000" s="131"/>
      <c r="T1000" s="131"/>
      <c r="U1000" s="131"/>
      <c r="V1000" s="131"/>
      <c r="W1000" s="131"/>
      <c r="X1000" s="131"/>
      <c r="Y1000" s="131"/>
      <c r="Z1000" s="131"/>
    </row>
  </sheetData>
  <mergeCells count="2">
    <mergeCell ref="A1:C1"/>
    <mergeCell ref="B7:C7"/>
  </mergeCells>
  <pageMargins left="0.90551181102362199" right="0.45005715011430031" top="0.74803149606299213" bottom="0.74803149606299213" header="0" footer="0"/>
  <pageSetup paperSize="9" scale="9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41.85546875" customWidth="1"/>
    <col min="2" max="2" width="5.5703125" customWidth="1"/>
    <col min="3" max="3" width="8.7109375" customWidth="1"/>
    <col min="4" max="4" width="9.7109375" customWidth="1"/>
    <col min="5" max="5" width="8" customWidth="1"/>
    <col min="6" max="6" width="9.7109375" customWidth="1"/>
    <col min="7" max="26" width="8.7109375" customWidth="1"/>
  </cols>
  <sheetData>
    <row r="1" spans="1:26" ht="12.75" customHeight="1" x14ac:dyDescent="0.2">
      <c r="A1" s="18"/>
      <c r="B1" s="5"/>
      <c r="C1" s="5"/>
      <c r="D1" s="186"/>
      <c r="E1" s="187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ht="12.75" customHeight="1" x14ac:dyDescent="0.2">
      <c r="A2" s="2"/>
      <c r="B2" s="5"/>
      <c r="C2" s="5"/>
      <c r="D2" s="186"/>
      <c r="E2" s="187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ht="12.75" customHeight="1" x14ac:dyDescent="0.2">
      <c r="A3" s="1"/>
      <c r="B3" s="5"/>
      <c r="C3" s="5"/>
      <c r="D3" s="186"/>
      <c r="E3" s="187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ht="12.75" customHeight="1" x14ac:dyDescent="0.2">
      <c r="A4" s="1"/>
      <c r="B4" s="5"/>
      <c r="C4" s="5"/>
      <c r="D4" s="186"/>
      <c r="E4" s="187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</row>
    <row r="5" spans="1:26" ht="15" customHeight="1" x14ac:dyDescent="0.2">
      <c r="A5" s="132"/>
      <c r="B5" s="2"/>
      <c r="C5" s="2"/>
      <c r="D5" s="2"/>
      <c r="E5" s="2"/>
      <c r="F5" s="2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32"/>
      <c r="B6" s="2"/>
      <c r="C6" s="2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86"/>
      <c r="B7" s="5"/>
      <c r="C7" s="5"/>
      <c r="D7" s="186"/>
      <c r="E7" s="187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</row>
    <row r="8" spans="1:26" ht="12.75" customHeight="1" x14ac:dyDescent="0.2">
      <c r="A8" s="263" t="s">
        <v>225</v>
      </c>
      <c r="B8" s="239"/>
      <c r="C8" s="239"/>
      <c r="D8" s="239"/>
      <c r="E8" s="239"/>
      <c r="F8" s="240"/>
    </row>
    <row r="9" spans="1:26" ht="12.75" customHeight="1" x14ac:dyDescent="0.2">
      <c r="A9" s="188"/>
      <c r="B9" s="189"/>
      <c r="C9" s="189"/>
      <c r="D9" s="189"/>
      <c r="E9" s="189"/>
      <c r="F9" s="190"/>
    </row>
    <row r="10" spans="1:26" ht="12.75" customHeight="1" x14ac:dyDescent="0.25">
      <c r="A10" s="191"/>
      <c r="B10" s="5"/>
      <c r="C10" s="5"/>
      <c r="D10" s="264" t="s">
        <v>226</v>
      </c>
      <c r="E10" s="258"/>
      <c r="F10" s="259"/>
      <c r="G10" s="186"/>
      <c r="H10" s="186"/>
    </row>
    <row r="11" spans="1:26" ht="12.75" customHeight="1" x14ac:dyDescent="0.2">
      <c r="A11" s="176"/>
      <c r="B11" s="186"/>
      <c r="C11" s="186"/>
      <c r="D11" s="192" t="s">
        <v>227</v>
      </c>
      <c r="E11" s="193" t="s">
        <v>228</v>
      </c>
      <c r="F11" s="194" t="s">
        <v>229</v>
      </c>
      <c r="G11" s="186"/>
      <c r="H11" s="186"/>
    </row>
    <row r="12" spans="1:26" ht="12.75" customHeight="1" x14ac:dyDescent="0.2">
      <c r="A12" s="195" t="s">
        <v>230</v>
      </c>
      <c r="B12" s="196" t="s">
        <v>231</v>
      </c>
      <c r="C12" s="197">
        <v>5.0799999999999998E-2</v>
      </c>
      <c r="D12" s="198">
        <v>2.9700000000000001E-2</v>
      </c>
      <c r="E12" s="199">
        <v>5.0799999999999998E-2</v>
      </c>
      <c r="F12" s="200">
        <v>6.2700000000000006E-2</v>
      </c>
      <c r="G12" s="186"/>
      <c r="H12" s="186"/>
    </row>
    <row r="13" spans="1:26" ht="12.75" customHeight="1" x14ac:dyDescent="0.2">
      <c r="A13" s="201" t="s">
        <v>232</v>
      </c>
      <c r="B13" s="202" t="s">
        <v>233</v>
      </c>
      <c r="C13" s="203">
        <v>1.3299999999999999E-2</v>
      </c>
      <c r="D13" s="198">
        <f>0.3%+0.56%</f>
        <v>8.6E-3</v>
      </c>
      <c r="E13" s="199">
        <f>0.48%+0.85%</f>
        <v>1.3299999999999999E-2</v>
      </c>
      <c r="F13" s="200">
        <f>0.82%+0.89%</f>
        <v>1.7099999999999997E-2</v>
      </c>
      <c r="G13" s="186"/>
      <c r="H13" s="186"/>
    </row>
    <row r="14" spans="1:26" ht="12.75" customHeight="1" x14ac:dyDescent="0.2">
      <c r="A14" s="201" t="s">
        <v>234</v>
      </c>
      <c r="B14" s="202" t="s">
        <v>235</v>
      </c>
      <c r="C14" s="203">
        <v>0.12</v>
      </c>
      <c r="D14" s="198">
        <v>7.7799999999999994E-2</v>
      </c>
      <c r="E14" s="199">
        <v>0.1085</v>
      </c>
      <c r="F14" s="200">
        <v>0.13550000000000001</v>
      </c>
      <c r="G14" s="186"/>
      <c r="H14" s="186"/>
    </row>
    <row r="15" spans="1:26" ht="12.75" customHeight="1" x14ac:dyDescent="0.2">
      <c r="A15" s="201" t="s">
        <v>236</v>
      </c>
      <c r="B15" s="202" t="s">
        <v>237</v>
      </c>
      <c r="C15" s="204">
        <f>(1+E15)^(E16/252)-1</f>
        <v>9.4342699974836464E-4</v>
      </c>
      <c r="D15" s="198" t="s">
        <v>238</v>
      </c>
      <c r="E15" s="205">
        <v>0.02</v>
      </c>
      <c r="F15" s="206"/>
      <c r="G15" s="186"/>
      <c r="H15" s="186"/>
    </row>
    <row r="16" spans="1:26" ht="12.75" customHeight="1" x14ac:dyDescent="0.2">
      <c r="A16" s="201" t="s">
        <v>239</v>
      </c>
      <c r="B16" s="265" t="s">
        <v>240</v>
      </c>
      <c r="C16" s="207">
        <v>0.03</v>
      </c>
      <c r="D16" s="208" t="s">
        <v>241</v>
      </c>
      <c r="E16" s="209">
        <v>12</v>
      </c>
      <c r="F16" s="174"/>
      <c r="G16" s="186"/>
      <c r="H16" s="186"/>
    </row>
    <row r="17" spans="1:8" ht="12.75" customHeight="1" x14ac:dyDescent="0.2">
      <c r="A17" s="210" t="s">
        <v>242</v>
      </c>
      <c r="B17" s="266"/>
      <c r="C17" s="211">
        <v>3.6499999999999998E-2</v>
      </c>
      <c r="D17" s="167"/>
      <c r="E17" s="212"/>
      <c r="F17" s="174"/>
      <c r="G17" s="186"/>
      <c r="H17" s="186"/>
    </row>
    <row r="18" spans="1:8" ht="12.75" customHeight="1" x14ac:dyDescent="0.2">
      <c r="A18" s="213" t="s">
        <v>243</v>
      </c>
      <c r="B18" s="214"/>
      <c r="C18" s="215"/>
      <c r="D18" s="167"/>
      <c r="E18" s="212"/>
      <c r="F18" s="174"/>
      <c r="G18" s="186"/>
      <c r="H18" s="186"/>
    </row>
    <row r="19" spans="1:8" ht="12.75" customHeight="1" x14ac:dyDescent="0.2">
      <c r="A19" s="216" t="s">
        <v>244</v>
      </c>
      <c r="B19" s="217"/>
      <c r="C19" s="218"/>
      <c r="D19" s="167"/>
      <c r="E19" s="212"/>
      <c r="F19" s="174"/>
      <c r="G19" s="186"/>
      <c r="H19" s="186"/>
    </row>
    <row r="20" spans="1:8" ht="12.75" customHeight="1" x14ac:dyDescent="0.2">
      <c r="A20" s="219" t="s">
        <v>245</v>
      </c>
      <c r="B20" s="220"/>
      <c r="C20" s="221">
        <f>ROUND((((1+C12+C13)*(1+C14)*(1+C15))/(1-(C16+C17))-1),4)</f>
        <v>0.27789999999999998</v>
      </c>
      <c r="D20" s="222">
        <v>0.21429999999999999</v>
      </c>
      <c r="E20" s="223">
        <v>0.2717</v>
      </c>
      <c r="F20" s="224">
        <v>0.3362</v>
      </c>
      <c r="G20" s="186"/>
      <c r="H20" s="186"/>
    </row>
    <row r="21" spans="1:8" ht="12.75" customHeight="1" x14ac:dyDescent="0.2">
      <c r="A21" s="186"/>
      <c r="B21" s="186"/>
      <c r="C21" s="186"/>
      <c r="D21" s="186"/>
      <c r="E21" s="187"/>
      <c r="F21" s="186"/>
      <c r="G21" s="186"/>
      <c r="H21" s="186"/>
    </row>
    <row r="22" spans="1:8" ht="12.75" customHeight="1" x14ac:dyDescent="0.2">
      <c r="A22" s="186"/>
      <c r="B22" s="186"/>
      <c r="C22" s="186"/>
      <c r="D22" s="186"/>
      <c r="E22" s="187"/>
      <c r="F22" s="186"/>
      <c r="G22" s="186"/>
      <c r="H22" s="186"/>
    </row>
    <row r="23" spans="1:8" ht="12.75" customHeight="1" x14ac:dyDescent="0.2">
      <c r="A23" s="186"/>
      <c r="B23" s="186"/>
      <c r="C23" s="186"/>
      <c r="D23" s="186"/>
      <c r="E23" s="225"/>
      <c r="F23" s="186"/>
      <c r="G23" s="186"/>
      <c r="H23" s="186"/>
    </row>
    <row r="24" spans="1:8" ht="12.75" customHeight="1" x14ac:dyDescent="0.2">
      <c r="A24" s="186"/>
      <c r="B24" s="186"/>
      <c r="C24" s="186"/>
      <c r="D24" s="186"/>
      <c r="E24" s="187"/>
      <c r="F24" s="186"/>
      <c r="G24" s="186"/>
      <c r="H24" s="186"/>
    </row>
    <row r="25" spans="1:8" ht="12.75" customHeight="1" x14ac:dyDescent="0.2">
      <c r="E25" s="226"/>
    </row>
    <row r="26" spans="1:8" ht="12.75" customHeight="1" x14ac:dyDescent="0.2">
      <c r="E26" s="226"/>
    </row>
    <row r="27" spans="1:8" ht="12.75" customHeight="1" x14ac:dyDescent="0.2">
      <c r="E27" s="226"/>
    </row>
    <row r="28" spans="1:8" ht="12.75" customHeight="1" x14ac:dyDescent="0.2">
      <c r="E28" s="226"/>
    </row>
    <row r="29" spans="1:8" ht="12.75" customHeight="1" x14ac:dyDescent="0.2">
      <c r="E29" s="226"/>
    </row>
    <row r="30" spans="1:8" ht="12.75" customHeight="1" x14ac:dyDescent="0.2">
      <c r="E30" s="226"/>
    </row>
    <row r="31" spans="1:8" ht="12.75" customHeight="1" x14ac:dyDescent="0.2">
      <c r="E31" s="226"/>
    </row>
    <row r="32" spans="1:8" ht="12.75" customHeight="1" x14ac:dyDescent="0.2">
      <c r="E32" s="226"/>
    </row>
    <row r="33" spans="5:5" ht="12.75" customHeight="1" x14ac:dyDescent="0.2">
      <c r="E33" s="226"/>
    </row>
    <row r="34" spans="5:5" ht="12.75" customHeight="1" x14ac:dyDescent="0.2">
      <c r="E34" s="226"/>
    </row>
    <row r="35" spans="5:5" ht="12.75" customHeight="1" x14ac:dyDescent="0.2">
      <c r="E35" s="226"/>
    </row>
    <row r="36" spans="5:5" ht="12.75" customHeight="1" x14ac:dyDescent="0.2">
      <c r="E36" s="226"/>
    </row>
    <row r="37" spans="5:5" ht="12.75" customHeight="1" x14ac:dyDescent="0.2">
      <c r="E37" s="226"/>
    </row>
    <row r="38" spans="5:5" ht="12.75" customHeight="1" x14ac:dyDescent="0.2">
      <c r="E38" s="226"/>
    </row>
    <row r="39" spans="5:5" ht="12.75" customHeight="1" x14ac:dyDescent="0.2">
      <c r="E39" s="226"/>
    </row>
    <row r="40" spans="5:5" ht="12.75" customHeight="1" x14ac:dyDescent="0.2">
      <c r="E40" s="226"/>
    </row>
    <row r="41" spans="5:5" ht="12.75" customHeight="1" x14ac:dyDescent="0.2">
      <c r="E41" s="226"/>
    </row>
    <row r="42" spans="5:5" ht="12.75" customHeight="1" x14ac:dyDescent="0.2">
      <c r="E42" s="226"/>
    </row>
    <row r="43" spans="5:5" ht="12.75" customHeight="1" x14ac:dyDescent="0.2">
      <c r="E43" s="226"/>
    </row>
    <row r="44" spans="5:5" ht="12.75" customHeight="1" x14ac:dyDescent="0.2">
      <c r="E44" s="226"/>
    </row>
    <row r="45" spans="5:5" ht="12.75" customHeight="1" x14ac:dyDescent="0.2">
      <c r="E45" s="226"/>
    </row>
    <row r="46" spans="5:5" ht="12.75" customHeight="1" x14ac:dyDescent="0.2">
      <c r="E46" s="226"/>
    </row>
    <row r="47" spans="5:5" ht="12.75" customHeight="1" x14ac:dyDescent="0.2">
      <c r="E47" s="226"/>
    </row>
    <row r="48" spans="5:5" ht="12.75" customHeight="1" x14ac:dyDescent="0.2">
      <c r="E48" s="226"/>
    </row>
    <row r="49" spans="5:5" ht="12.75" customHeight="1" x14ac:dyDescent="0.2">
      <c r="E49" s="226"/>
    </row>
    <row r="50" spans="5:5" ht="12.75" customHeight="1" x14ac:dyDescent="0.2">
      <c r="E50" s="226"/>
    </row>
    <row r="51" spans="5:5" ht="12.75" customHeight="1" x14ac:dyDescent="0.2">
      <c r="E51" s="226"/>
    </row>
    <row r="52" spans="5:5" ht="12.75" customHeight="1" x14ac:dyDescent="0.2">
      <c r="E52" s="226"/>
    </row>
    <row r="53" spans="5:5" ht="12.75" customHeight="1" x14ac:dyDescent="0.2">
      <c r="E53" s="226"/>
    </row>
    <row r="54" spans="5:5" ht="12.75" customHeight="1" x14ac:dyDescent="0.2">
      <c r="E54" s="226"/>
    </row>
    <row r="55" spans="5:5" ht="12.75" customHeight="1" x14ac:dyDescent="0.2">
      <c r="E55" s="226"/>
    </row>
    <row r="56" spans="5:5" ht="12.75" customHeight="1" x14ac:dyDescent="0.2">
      <c r="E56" s="226"/>
    </row>
    <row r="57" spans="5:5" ht="12.75" customHeight="1" x14ac:dyDescent="0.2">
      <c r="E57" s="226"/>
    </row>
    <row r="58" spans="5:5" ht="12.75" customHeight="1" x14ac:dyDescent="0.2">
      <c r="E58" s="226"/>
    </row>
    <row r="59" spans="5:5" ht="12.75" customHeight="1" x14ac:dyDescent="0.2">
      <c r="E59" s="226"/>
    </row>
    <row r="60" spans="5:5" ht="12.75" customHeight="1" x14ac:dyDescent="0.2">
      <c r="E60" s="226"/>
    </row>
    <row r="61" spans="5:5" ht="12.75" customHeight="1" x14ac:dyDescent="0.2">
      <c r="E61" s="226"/>
    </row>
    <row r="62" spans="5:5" ht="12.75" customHeight="1" x14ac:dyDescent="0.2">
      <c r="E62" s="226"/>
    </row>
    <row r="63" spans="5:5" ht="12.75" customHeight="1" x14ac:dyDescent="0.2">
      <c r="E63" s="226"/>
    </row>
    <row r="64" spans="5:5" ht="12.75" customHeight="1" x14ac:dyDescent="0.2">
      <c r="E64" s="226"/>
    </row>
    <row r="65" spans="5:5" ht="12.75" customHeight="1" x14ac:dyDescent="0.2">
      <c r="E65" s="226"/>
    </row>
    <row r="66" spans="5:5" ht="12.75" customHeight="1" x14ac:dyDescent="0.2">
      <c r="E66" s="226"/>
    </row>
    <row r="67" spans="5:5" ht="12.75" customHeight="1" x14ac:dyDescent="0.2">
      <c r="E67" s="226"/>
    </row>
    <row r="68" spans="5:5" ht="12.75" customHeight="1" x14ac:dyDescent="0.2">
      <c r="E68" s="226"/>
    </row>
    <row r="69" spans="5:5" ht="12.75" customHeight="1" x14ac:dyDescent="0.2">
      <c r="E69" s="226"/>
    </row>
    <row r="70" spans="5:5" ht="12.75" customHeight="1" x14ac:dyDescent="0.2">
      <c r="E70" s="226"/>
    </row>
    <row r="71" spans="5:5" ht="12.75" customHeight="1" x14ac:dyDescent="0.2">
      <c r="E71" s="226"/>
    </row>
    <row r="72" spans="5:5" ht="12.75" customHeight="1" x14ac:dyDescent="0.2">
      <c r="E72" s="226"/>
    </row>
    <row r="73" spans="5:5" ht="12.75" customHeight="1" x14ac:dyDescent="0.2">
      <c r="E73" s="226"/>
    </row>
    <row r="74" spans="5:5" ht="12.75" customHeight="1" x14ac:dyDescent="0.2">
      <c r="E74" s="226"/>
    </row>
    <row r="75" spans="5:5" ht="12.75" customHeight="1" x14ac:dyDescent="0.2">
      <c r="E75" s="226"/>
    </row>
    <row r="76" spans="5:5" ht="12.75" customHeight="1" x14ac:dyDescent="0.2">
      <c r="E76" s="226"/>
    </row>
    <row r="77" spans="5:5" ht="12.75" customHeight="1" x14ac:dyDescent="0.2">
      <c r="E77" s="226"/>
    </row>
    <row r="78" spans="5:5" ht="12.75" customHeight="1" x14ac:dyDescent="0.2">
      <c r="E78" s="226"/>
    </row>
    <row r="79" spans="5:5" ht="12.75" customHeight="1" x14ac:dyDescent="0.2">
      <c r="E79" s="226"/>
    </row>
    <row r="80" spans="5:5" ht="12.75" customHeight="1" x14ac:dyDescent="0.2">
      <c r="E80" s="226"/>
    </row>
    <row r="81" spans="1:5" ht="12.75" customHeight="1" x14ac:dyDescent="0.2">
      <c r="E81" s="226"/>
    </row>
    <row r="82" spans="1:5" ht="12.75" customHeight="1" x14ac:dyDescent="0.2">
      <c r="E82" s="226"/>
    </row>
    <row r="83" spans="1:5" ht="12.75" customHeight="1" x14ac:dyDescent="0.2">
      <c r="E83" s="226"/>
    </row>
    <row r="84" spans="1:5" ht="12.75" customHeight="1" x14ac:dyDescent="0.2">
      <c r="E84" s="226"/>
    </row>
    <row r="85" spans="1:5" ht="12.75" customHeight="1" x14ac:dyDescent="0.2">
      <c r="E85" s="226"/>
    </row>
    <row r="86" spans="1:5" ht="12.75" customHeight="1" x14ac:dyDescent="0.2">
      <c r="E86" s="226"/>
    </row>
    <row r="87" spans="1:5" ht="12.75" customHeight="1" x14ac:dyDescent="0.2">
      <c r="E87" s="226"/>
    </row>
    <row r="88" spans="1:5" ht="12.75" customHeight="1" x14ac:dyDescent="0.2">
      <c r="E88" s="226"/>
    </row>
    <row r="89" spans="1:5" ht="12.75" customHeight="1" x14ac:dyDescent="0.2">
      <c r="A89" s="227" t="s">
        <v>195</v>
      </c>
      <c r="E89" s="226"/>
    </row>
    <row r="90" spans="1:5" ht="12.75" customHeight="1" x14ac:dyDescent="0.2">
      <c r="E90" s="226"/>
    </row>
    <row r="91" spans="1:5" ht="12.75" customHeight="1" x14ac:dyDescent="0.2">
      <c r="E91" s="226"/>
    </row>
    <row r="92" spans="1:5" ht="12.75" customHeight="1" x14ac:dyDescent="0.2">
      <c r="E92" s="226"/>
    </row>
    <row r="93" spans="1:5" ht="12.75" customHeight="1" x14ac:dyDescent="0.2">
      <c r="E93" s="226"/>
    </row>
    <row r="94" spans="1:5" ht="12.75" customHeight="1" x14ac:dyDescent="0.2">
      <c r="E94" s="226"/>
    </row>
    <row r="95" spans="1:5" ht="12.75" customHeight="1" x14ac:dyDescent="0.2">
      <c r="E95" s="226"/>
    </row>
    <row r="96" spans="1:5" ht="12.75" customHeight="1" x14ac:dyDescent="0.2">
      <c r="E96" s="226"/>
    </row>
    <row r="97" spans="4:5" ht="12.75" customHeight="1" x14ac:dyDescent="0.2">
      <c r="E97" s="226"/>
    </row>
    <row r="98" spans="4:5" ht="12.75" customHeight="1" x14ac:dyDescent="0.2">
      <c r="E98" s="226"/>
    </row>
    <row r="99" spans="4:5" ht="12.75" customHeight="1" x14ac:dyDescent="0.2">
      <c r="E99" s="226"/>
    </row>
    <row r="100" spans="4:5" ht="12.75" customHeight="1" x14ac:dyDescent="0.2">
      <c r="E100" s="226"/>
    </row>
    <row r="101" spans="4:5" ht="12.75" customHeight="1" x14ac:dyDescent="0.2">
      <c r="E101" s="226"/>
    </row>
    <row r="102" spans="4:5" ht="12.75" customHeight="1" x14ac:dyDescent="0.2">
      <c r="E102" s="226"/>
    </row>
    <row r="103" spans="4:5" ht="12.75" customHeight="1" x14ac:dyDescent="0.2">
      <c r="E103" s="226"/>
    </row>
    <row r="104" spans="4:5" ht="12.75" customHeight="1" x14ac:dyDescent="0.2">
      <c r="E104" s="226"/>
    </row>
    <row r="105" spans="4:5" ht="12.75" customHeight="1" x14ac:dyDescent="0.2">
      <c r="E105" s="226"/>
    </row>
    <row r="106" spans="4:5" ht="12.75" customHeight="1" x14ac:dyDescent="0.2">
      <c r="D106" s="227">
        <v>11.7</v>
      </c>
      <c r="E106" s="226"/>
    </row>
    <row r="107" spans="4:5" ht="12.75" customHeight="1" x14ac:dyDescent="0.2">
      <c r="E107" s="226"/>
    </row>
    <row r="108" spans="4:5" ht="12.75" customHeight="1" x14ac:dyDescent="0.2">
      <c r="E108" s="226"/>
    </row>
    <row r="109" spans="4:5" ht="12.75" customHeight="1" x14ac:dyDescent="0.2">
      <c r="E109" s="226"/>
    </row>
    <row r="110" spans="4:5" ht="12.75" customHeight="1" x14ac:dyDescent="0.2">
      <c r="E110" s="226"/>
    </row>
    <row r="111" spans="4:5" ht="12.75" customHeight="1" x14ac:dyDescent="0.2">
      <c r="E111" s="226"/>
    </row>
    <row r="112" spans="4:5" ht="12.75" customHeight="1" x14ac:dyDescent="0.2">
      <c r="E112" s="226"/>
    </row>
    <row r="113" spans="5:5" ht="12.75" customHeight="1" x14ac:dyDescent="0.2">
      <c r="E113" s="226"/>
    </row>
    <row r="114" spans="5:5" ht="12.75" customHeight="1" x14ac:dyDescent="0.2">
      <c r="E114" s="226"/>
    </row>
    <row r="115" spans="5:5" ht="12.75" customHeight="1" x14ac:dyDescent="0.2">
      <c r="E115" s="226"/>
    </row>
    <row r="116" spans="5:5" ht="12.75" customHeight="1" x14ac:dyDescent="0.2">
      <c r="E116" s="226"/>
    </row>
    <row r="117" spans="5:5" ht="12.75" customHeight="1" x14ac:dyDescent="0.2">
      <c r="E117" s="226"/>
    </row>
    <row r="118" spans="5:5" ht="12.75" customHeight="1" x14ac:dyDescent="0.2">
      <c r="E118" s="226"/>
    </row>
    <row r="119" spans="5:5" ht="12.75" customHeight="1" x14ac:dyDescent="0.2">
      <c r="E119" s="226"/>
    </row>
    <row r="120" spans="5:5" ht="12.75" customHeight="1" x14ac:dyDescent="0.2">
      <c r="E120" s="226"/>
    </row>
    <row r="121" spans="5:5" ht="12.75" customHeight="1" x14ac:dyDescent="0.2">
      <c r="E121" s="226"/>
    </row>
    <row r="122" spans="5:5" ht="12.75" customHeight="1" x14ac:dyDescent="0.2">
      <c r="E122" s="226"/>
    </row>
    <row r="123" spans="5:5" ht="12.75" customHeight="1" x14ac:dyDescent="0.2">
      <c r="E123" s="226"/>
    </row>
    <row r="124" spans="5:5" ht="12.75" customHeight="1" x14ac:dyDescent="0.2">
      <c r="E124" s="226"/>
    </row>
    <row r="125" spans="5:5" ht="12.75" customHeight="1" x14ac:dyDescent="0.2">
      <c r="E125" s="226"/>
    </row>
    <row r="126" spans="5:5" ht="12.75" customHeight="1" x14ac:dyDescent="0.2">
      <c r="E126" s="226"/>
    </row>
    <row r="127" spans="5:5" ht="12.75" customHeight="1" x14ac:dyDescent="0.2">
      <c r="E127" s="226"/>
    </row>
    <row r="128" spans="5:5" ht="12.75" customHeight="1" x14ac:dyDescent="0.2">
      <c r="E128" s="226"/>
    </row>
    <row r="129" spans="5:5" ht="12.75" customHeight="1" x14ac:dyDescent="0.2">
      <c r="E129" s="226"/>
    </row>
    <row r="130" spans="5:5" ht="12.75" customHeight="1" x14ac:dyDescent="0.2">
      <c r="E130" s="226"/>
    </row>
    <row r="131" spans="5:5" ht="12.75" customHeight="1" x14ac:dyDescent="0.2">
      <c r="E131" s="226"/>
    </row>
    <row r="132" spans="5:5" ht="12.75" customHeight="1" x14ac:dyDescent="0.2">
      <c r="E132" s="226"/>
    </row>
    <row r="133" spans="5:5" ht="12.75" customHeight="1" x14ac:dyDescent="0.2">
      <c r="E133" s="226"/>
    </row>
    <row r="134" spans="5:5" ht="12.75" customHeight="1" x14ac:dyDescent="0.2">
      <c r="E134" s="226"/>
    </row>
    <row r="135" spans="5:5" ht="12.75" customHeight="1" x14ac:dyDescent="0.2">
      <c r="E135" s="226"/>
    </row>
    <row r="136" spans="5:5" ht="12.75" customHeight="1" x14ac:dyDescent="0.2">
      <c r="E136" s="226"/>
    </row>
    <row r="137" spans="5:5" ht="12.75" customHeight="1" x14ac:dyDescent="0.2">
      <c r="E137" s="226"/>
    </row>
    <row r="138" spans="5:5" ht="12.75" customHeight="1" x14ac:dyDescent="0.2">
      <c r="E138" s="226"/>
    </row>
    <row r="139" spans="5:5" ht="12.75" customHeight="1" x14ac:dyDescent="0.2">
      <c r="E139" s="226"/>
    </row>
    <row r="140" spans="5:5" ht="12.75" customHeight="1" x14ac:dyDescent="0.2">
      <c r="E140" s="226"/>
    </row>
    <row r="141" spans="5:5" ht="12.75" customHeight="1" x14ac:dyDescent="0.2">
      <c r="E141" s="226"/>
    </row>
    <row r="142" spans="5:5" ht="12.75" customHeight="1" x14ac:dyDescent="0.2">
      <c r="E142" s="226"/>
    </row>
    <row r="143" spans="5:5" ht="12.75" customHeight="1" x14ac:dyDescent="0.2">
      <c r="E143" s="226"/>
    </row>
    <row r="144" spans="5:5" ht="12.75" customHeight="1" x14ac:dyDescent="0.2">
      <c r="E144" s="226"/>
    </row>
    <row r="145" spans="5:5" ht="12.75" customHeight="1" x14ac:dyDescent="0.2">
      <c r="E145" s="226"/>
    </row>
    <row r="146" spans="5:5" ht="12.75" customHeight="1" x14ac:dyDescent="0.2">
      <c r="E146" s="226"/>
    </row>
    <row r="147" spans="5:5" ht="12.75" customHeight="1" x14ac:dyDescent="0.2">
      <c r="E147" s="226"/>
    </row>
    <row r="148" spans="5:5" ht="12.75" customHeight="1" x14ac:dyDescent="0.2">
      <c r="E148" s="226"/>
    </row>
    <row r="149" spans="5:5" ht="12.75" customHeight="1" x14ac:dyDescent="0.2">
      <c r="E149" s="226"/>
    </row>
    <row r="150" spans="5:5" ht="12.75" customHeight="1" x14ac:dyDescent="0.2">
      <c r="E150" s="226"/>
    </row>
    <row r="151" spans="5:5" ht="12.75" customHeight="1" x14ac:dyDescent="0.2">
      <c r="E151" s="226"/>
    </row>
    <row r="152" spans="5:5" ht="12.75" customHeight="1" x14ac:dyDescent="0.2">
      <c r="E152" s="226"/>
    </row>
    <row r="153" spans="5:5" ht="12.75" customHeight="1" x14ac:dyDescent="0.2">
      <c r="E153" s="226"/>
    </row>
    <row r="154" spans="5:5" ht="12.75" customHeight="1" x14ac:dyDescent="0.2">
      <c r="E154" s="226"/>
    </row>
    <row r="155" spans="5:5" ht="12.75" customHeight="1" x14ac:dyDescent="0.2">
      <c r="E155" s="226"/>
    </row>
    <row r="156" spans="5:5" ht="12.75" customHeight="1" x14ac:dyDescent="0.2">
      <c r="E156" s="226"/>
    </row>
    <row r="157" spans="5:5" ht="12.75" customHeight="1" x14ac:dyDescent="0.2">
      <c r="E157" s="226"/>
    </row>
    <row r="158" spans="5:5" ht="12.75" customHeight="1" x14ac:dyDescent="0.2">
      <c r="E158" s="226"/>
    </row>
    <row r="159" spans="5:5" ht="12.75" customHeight="1" x14ac:dyDescent="0.2">
      <c r="E159" s="226"/>
    </row>
    <row r="160" spans="5:5" ht="12.75" customHeight="1" x14ac:dyDescent="0.2">
      <c r="E160" s="226"/>
    </row>
    <row r="161" spans="5:5" ht="12.75" customHeight="1" x14ac:dyDescent="0.2">
      <c r="E161" s="226"/>
    </row>
    <row r="162" spans="5:5" ht="12.75" customHeight="1" x14ac:dyDescent="0.2">
      <c r="E162" s="226"/>
    </row>
    <row r="163" spans="5:5" ht="12.75" customHeight="1" x14ac:dyDescent="0.2">
      <c r="E163" s="226"/>
    </row>
    <row r="164" spans="5:5" ht="12.75" customHeight="1" x14ac:dyDescent="0.2">
      <c r="E164" s="226"/>
    </row>
    <row r="165" spans="5:5" ht="12.75" customHeight="1" x14ac:dyDescent="0.2">
      <c r="E165" s="226"/>
    </row>
    <row r="166" spans="5:5" ht="12.75" customHeight="1" x14ac:dyDescent="0.2">
      <c r="E166" s="226"/>
    </row>
    <row r="167" spans="5:5" ht="12.75" customHeight="1" x14ac:dyDescent="0.2">
      <c r="E167" s="226"/>
    </row>
    <row r="168" spans="5:5" ht="12.75" customHeight="1" x14ac:dyDescent="0.2">
      <c r="E168" s="226"/>
    </row>
    <row r="169" spans="5:5" ht="12.75" customHeight="1" x14ac:dyDescent="0.2">
      <c r="E169" s="226"/>
    </row>
    <row r="170" spans="5:5" ht="12.75" customHeight="1" x14ac:dyDescent="0.2">
      <c r="E170" s="226"/>
    </row>
    <row r="171" spans="5:5" ht="12.75" customHeight="1" x14ac:dyDescent="0.2">
      <c r="E171" s="226"/>
    </row>
    <row r="172" spans="5:5" ht="12.75" customHeight="1" x14ac:dyDescent="0.2">
      <c r="E172" s="226"/>
    </row>
    <row r="173" spans="5:5" ht="12.75" customHeight="1" x14ac:dyDescent="0.2">
      <c r="E173" s="226"/>
    </row>
    <row r="174" spans="5:5" ht="12.75" customHeight="1" x14ac:dyDescent="0.2">
      <c r="E174" s="226"/>
    </row>
    <row r="175" spans="5:5" ht="12.75" customHeight="1" x14ac:dyDescent="0.2">
      <c r="E175" s="226"/>
    </row>
    <row r="176" spans="5:5" ht="12.75" customHeight="1" x14ac:dyDescent="0.2">
      <c r="E176" s="226"/>
    </row>
    <row r="177" spans="5:5" ht="12.75" customHeight="1" x14ac:dyDescent="0.2">
      <c r="E177" s="226"/>
    </row>
    <row r="178" spans="5:5" ht="12.75" customHeight="1" x14ac:dyDescent="0.2">
      <c r="E178" s="226"/>
    </row>
    <row r="179" spans="5:5" ht="12.75" customHeight="1" x14ac:dyDescent="0.2">
      <c r="E179" s="226"/>
    </row>
    <row r="180" spans="5:5" ht="12.75" customHeight="1" x14ac:dyDescent="0.2">
      <c r="E180" s="226"/>
    </row>
    <row r="181" spans="5:5" ht="12.75" customHeight="1" x14ac:dyDescent="0.2">
      <c r="E181" s="226"/>
    </row>
    <row r="182" spans="5:5" ht="12.75" customHeight="1" x14ac:dyDescent="0.2">
      <c r="E182" s="226"/>
    </row>
    <row r="183" spans="5:5" ht="12.75" customHeight="1" x14ac:dyDescent="0.2">
      <c r="E183" s="226"/>
    </row>
    <row r="184" spans="5:5" ht="12.75" customHeight="1" x14ac:dyDescent="0.2">
      <c r="E184" s="226"/>
    </row>
    <row r="185" spans="5:5" ht="12.75" customHeight="1" x14ac:dyDescent="0.2">
      <c r="E185" s="226"/>
    </row>
    <row r="186" spans="5:5" ht="12.75" customHeight="1" x14ac:dyDescent="0.2">
      <c r="E186" s="226"/>
    </row>
    <row r="187" spans="5:5" ht="12.75" customHeight="1" x14ac:dyDescent="0.2">
      <c r="E187" s="226"/>
    </row>
    <row r="188" spans="5:5" ht="12.75" customHeight="1" x14ac:dyDescent="0.2">
      <c r="E188" s="226"/>
    </row>
    <row r="189" spans="5:5" ht="12.75" customHeight="1" x14ac:dyDescent="0.2">
      <c r="E189" s="226"/>
    </row>
    <row r="190" spans="5:5" ht="12.75" customHeight="1" x14ac:dyDescent="0.2">
      <c r="E190" s="226"/>
    </row>
    <row r="191" spans="5:5" ht="12.75" customHeight="1" x14ac:dyDescent="0.2">
      <c r="E191" s="226"/>
    </row>
    <row r="192" spans="5:5" ht="12.75" customHeight="1" x14ac:dyDescent="0.2">
      <c r="E192" s="226"/>
    </row>
    <row r="193" spans="5:5" ht="12.75" customHeight="1" x14ac:dyDescent="0.2">
      <c r="E193" s="226"/>
    </row>
    <row r="194" spans="5:5" ht="12.75" customHeight="1" x14ac:dyDescent="0.2">
      <c r="E194" s="226"/>
    </row>
    <row r="195" spans="5:5" ht="12.75" customHeight="1" x14ac:dyDescent="0.2">
      <c r="E195" s="226"/>
    </row>
    <row r="196" spans="5:5" ht="12.75" customHeight="1" x14ac:dyDescent="0.2">
      <c r="E196" s="226"/>
    </row>
    <row r="197" spans="5:5" ht="12.75" customHeight="1" x14ac:dyDescent="0.2">
      <c r="E197" s="226"/>
    </row>
    <row r="198" spans="5:5" ht="12.75" customHeight="1" x14ac:dyDescent="0.2">
      <c r="E198" s="226"/>
    </row>
    <row r="199" spans="5:5" ht="12.75" customHeight="1" x14ac:dyDescent="0.2">
      <c r="E199" s="226"/>
    </row>
    <row r="200" spans="5:5" ht="12.75" customHeight="1" x14ac:dyDescent="0.2">
      <c r="E200" s="226"/>
    </row>
    <row r="201" spans="5:5" ht="12.75" customHeight="1" x14ac:dyDescent="0.2">
      <c r="E201" s="226"/>
    </row>
    <row r="202" spans="5:5" ht="12.75" customHeight="1" x14ac:dyDescent="0.2">
      <c r="E202" s="226"/>
    </row>
    <row r="203" spans="5:5" ht="12.75" customHeight="1" x14ac:dyDescent="0.2">
      <c r="E203" s="226"/>
    </row>
    <row r="204" spans="5:5" ht="12.75" customHeight="1" x14ac:dyDescent="0.2">
      <c r="E204" s="226"/>
    </row>
    <row r="205" spans="5:5" ht="12.75" customHeight="1" x14ac:dyDescent="0.2">
      <c r="E205" s="226"/>
    </row>
    <row r="206" spans="5:5" ht="12.75" customHeight="1" x14ac:dyDescent="0.2">
      <c r="E206" s="226"/>
    </row>
    <row r="207" spans="5:5" ht="12.75" customHeight="1" x14ac:dyDescent="0.2">
      <c r="E207" s="226"/>
    </row>
    <row r="208" spans="5:5" ht="12.75" customHeight="1" x14ac:dyDescent="0.2">
      <c r="E208" s="226"/>
    </row>
    <row r="209" spans="5:5" ht="12.75" customHeight="1" x14ac:dyDescent="0.2">
      <c r="E209" s="226"/>
    </row>
    <row r="210" spans="5:5" ht="12.75" customHeight="1" x14ac:dyDescent="0.2">
      <c r="E210" s="226"/>
    </row>
    <row r="211" spans="5:5" ht="12.75" customHeight="1" x14ac:dyDescent="0.2">
      <c r="E211" s="226"/>
    </row>
    <row r="212" spans="5:5" ht="12.75" customHeight="1" x14ac:dyDescent="0.2">
      <c r="E212" s="226"/>
    </row>
    <row r="213" spans="5:5" ht="12.75" customHeight="1" x14ac:dyDescent="0.2">
      <c r="E213" s="226"/>
    </row>
    <row r="214" spans="5:5" ht="12.75" customHeight="1" x14ac:dyDescent="0.2">
      <c r="E214" s="226"/>
    </row>
    <row r="215" spans="5:5" ht="12.75" customHeight="1" x14ac:dyDescent="0.2">
      <c r="E215" s="226"/>
    </row>
    <row r="216" spans="5:5" ht="12.75" customHeight="1" x14ac:dyDescent="0.2">
      <c r="E216" s="226"/>
    </row>
    <row r="217" spans="5:5" ht="12.75" customHeight="1" x14ac:dyDescent="0.2">
      <c r="E217" s="226"/>
    </row>
    <row r="218" spans="5:5" ht="12.75" customHeight="1" x14ac:dyDescent="0.2">
      <c r="E218" s="226"/>
    </row>
    <row r="219" spans="5:5" ht="12.75" customHeight="1" x14ac:dyDescent="0.2">
      <c r="E219" s="226"/>
    </row>
    <row r="220" spans="5:5" ht="12.75" customHeight="1" x14ac:dyDescent="0.2">
      <c r="E220" s="226"/>
    </row>
    <row r="221" spans="5:5" ht="12.75" customHeight="1" x14ac:dyDescent="0.2">
      <c r="E221" s="226"/>
    </row>
    <row r="222" spans="5:5" ht="12.75" customHeight="1" x14ac:dyDescent="0.2">
      <c r="E222" s="226"/>
    </row>
    <row r="223" spans="5:5" ht="12.75" customHeight="1" x14ac:dyDescent="0.2">
      <c r="E223" s="226"/>
    </row>
    <row r="224" spans="5:5" ht="12.75" customHeight="1" x14ac:dyDescent="0.2">
      <c r="E224" s="226"/>
    </row>
    <row r="225" spans="5:5" ht="12.75" customHeight="1" x14ac:dyDescent="0.2">
      <c r="E225" s="226"/>
    </row>
    <row r="226" spans="5:5" ht="12.75" customHeight="1" x14ac:dyDescent="0.2">
      <c r="E226" s="226"/>
    </row>
    <row r="227" spans="5:5" ht="12.75" customHeight="1" x14ac:dyDescent="0.2">
      <c r="E227" s="226"/>
    </row>
    <row r="228" spans="5:5" ht="12.75" customHeight="1" x14ac:dyDescent="0.2">
      <c r="E228" s="226"/>
    </row>
    <row r="229" spans="5:5" ht="12.75" customHeight="1" x14ac:dyDescent="0.2">
      <c r="E229" s="226"/>
    </row>
    <row r="230" spans="5:5" ht="12.75" customHeight="1" x14ac:dyDescent="0.2">
      <c r="E230" s="226"/>
    </row>
    <row r="231" spans="5:5" ht="12.75" customHeight="1" x14ac:dyDescent="0.2">
      <c r="E231" s="226"/>
    </row>
    <row r="232" spans="5:5" ht="12.75" customHeight="1" x14ac:dyDescent="0.2">
      <c r="E232" s="226"/>
    </row>
    <row r="233" spans="5:5" ht="12.75" customHeight="1" x14ac:dyDescent="0.2">
      <c r="E233" s="226"/>
    </row>
    <row r="234" spans="5:5" ht="12.75" customHeight="1" x14ac:dyDescent="0.2">
      <c r="E234" s="226"/>
    </row>
    <row r="235" spans="5:5" ht="12.75" customHeight="1" x14ac:dyDescent="0.2">
      <c r="E235" s="226"/>
    </row>
    <row r="236" spans="5:5" ht="12.75" customHeight="1" x14ac:dyDescent="0.2">
      <c r="E236" s="226"/>
    </row>
    <row r="237" spans="5:5" ht="12.75" customHeight="1" x14ac:dyDescent="0.2">
      <c r="E237" s="226"/>
    </row>
    <row r="238" spans="5:5" ht="12.75" customHeight="1" x14ac:dyDescent="0.2">
      <c r="E238" s="226"/>
    </row>
    <row r="239" spans="5:5" ht="12.75" customHeight="1" x14ac:dyDescent="0.2">
      <c r="E239" s="226"/>
    </row>
    <row r="240" spans="5:5" ht="12.75" customHeight="1" x14ac:dyDescent="0.2">
      <c r="E240" s="226"/>
    </row>
    <row r="241" spans="5:5" ht="12.75" customHeight="1" x14ac:dyDescent="0.2">
      <c r="E241" s="226"/>
    </row>
    <row r="242" spans="5:5" ht="12.75" customHeight="1" x14ac:dyDescent="0.2">
      <c r="E242" s="226"/>
    </row>
    <row r="243" spans="5:5" ht="12.75" customHeight="1" x14ac:dyDescent="0.2">
      <c r="E243" s="226"/>
    </row>
    <row r="244" spans="5:5" ht="12.75" customHeight="1" x14ac:dyDescent="0.2">
      <c r="E244" s="226"/>
    </row>
    <row r="245" spans="5:5" ht="12.75" customHeight="1" x14ac:dyDescent="0.2">
      <c r="E245" s="226"/>
    </row>
    <row r="246" spans="5:5" ht="12.75" customHeight="1" x14ac:dyDescent="0.2">
      <c r="E246" s="226"/>
    </row>
    <row r="247" spans="5:5" ht="12.75" customHeight="1" x14ac:dyDescent="0.2">
      <c r="E247" s="226"/>
    </row>
    <row r="248" spans="5:5" ht="12.75" customHeight="1" x14ac:dyDescent="0.2">
      <c r="E248" s="226"/>
    </row>
    <row r="249" spans="5:5" ht="12.75" customHeight="1" x14ac:dyDescent="0.2">
      <c r="E249" s="226"/>
    </row>
    <row r="250" spans="5:5" ht="12.75" customHeight="1" x14ac:dyDescent="0.2">
      <c r="E250" s="226"/>
    </row>
    <row r="251" spans="5:5" ht="12.75" customHeight="1" x14ac:dyDescent="0.2">
      <c r="E251" s="226"/>
    </row>
    <row r="252" spans="5:5" ht="12.75" customHeight="1" x14ac:dyDescent="0.2">
      <c r="E252" s="226"/>
    </row>
    <row r="253" spans="5:5" ht="12.75" customHeight="1" x14ac:dyDescent="0.2">
      <c r="E253" s="226"/>
    </row>
    <row r="254" spans="5:5" ht="12.75" customHeight="1" x14ac:dyDescent="0.2">
      <c r="E254" s="226"/>
    </row>
    <row r="255" spans="5:5" ht="12.75" customHeight="1" x14ac:dyDescent="0.2">
      <c r="E255" s="226"/>
    </row>
    <row r="256" spans="5:5" ht="12.75" customHeight="1" x14ac:dyDescent="0.2">
      <c r="E256" s="226"/>
    </row>
    <row r="257" spans="5:5" ht="12.75" customHeight="1" x14ac:dyDescent="0.2">
      <c r="E257" s="226"/>
    </row>
    <row r="258" spans="5:5" ht="12.75" customHeight="1" x14ac:dyDescent="0.2">
      <c r="E258" s="226"/>
    </row>
    <row r="259" spans="5:5" ht="12.75" customHeight="1" x14ac:dyDescent="0.2">
      <c r="E259" s="226"/>
    </row>
    <row r="260" spans="5:5" ht="12.75" customHeight="1" x14ac:dyDescent="0.2">
      <c r="E260" s="226"/>
    </row>
    <row r="261" spans="5:5" ht="12.75" customHeight="1" x14ac:dyDescent="0.2">
      <c r="E261" s="226"/>
    </row>
    <row r="262" spans="5:5" ht="12.75" customHeight="1" x14ac:dyDescent="0.2">
      <c r="E262" s="226"/>
    </row>
    <row r="263" spans="5:5" ht="12.75" customHeight="1" x14ac:dyDescent="0.2">
      <c r="E263" s="226"/>
    </row>
    <row r="264" spans="5:5" ht="12.75" customHeight="1" x14ac:dyDescent="0.2">
      <c r="E264" s="226"/>
    </row>
    <row r="265" spans="5:5" ht="12.75" customHeight="1" x14ac:dyDescent="0.2">
      <c r="E265" s="226"/>
    </row>
    <row r="266" spans="5:5" ht="12.75" customHeight="1" x14ac:dyDescent="0.2">
      <c r="E266" s="226"/>
    </row>
    <row r="267" spans="5:5" ht="12.75" customHeight="1" x14ac:dyDescent="0.2">
      <c r="E267" s="226"/>
    </row>
    <row r="268" spans="5:5" ht="12.75" customHeight="1" x14ac:dyDescent="0.2">
      <c r="E268" s="226"/>
    </row>
    <row r="269" spans="5:5" ht="12.75" customHeight="1" x14ac:dyDescent="0.2">
      <c r="E269" s="226"/>
    </row>
    <row r="270" spans="5:5" ht="12.75" customHeight="1" x14ac:dyDescent="0.2">
      <c r="E270" s="226"/>
    </row>
    <row r="271" spans="5:5" ht="12.75" customHeight="1" x14ac:dyDescent="0.2">
      <c r="E271" s="226"/>
    </row>
    <row r="272" spans="5:5" ht="12.75" customHeight="1" x14ac:dyDescent="0.2">
      <c r="E272" s="226"/>
    </row>
    <row r="273" spans="5:5" ht="12.75" customHeight="1" x14ac:dyDescent="0.2">
      <c r="E273" s="226"/>
    </row>
    <row r="274" spans="5:5" ht="12.75" customHeight="1" x14ac:dyDescent="0.2">
      <c r="E274" s="226"/>
    </row>
    <row r="275" spans="5:5" ht="12.75" customHeight="1" x14ac:dyDescent="0.2">
      <c r="E275" s="226"/>
    </row>
    <row r="276" spans="5:5" ht="12.75" customHeight="1" x14ac:dyDescent="0.2">
      <c r="E276" s="226"/>
    </row>
    <row r="277" spans="5:5" ht="12.75" customHeight="1" x14ac:dyDescent="0.2">
      <c r="E277" s="226"/>
    </row>
    <row r="278" spans="5:5" ht="12.75" customHeight="1" x14ac:dyDescent="0.2">
      <c r="E278" s="226"/>
    </row>
    <row r="279" spans="5:5" ht="12.75" customHeight="1" x14ac:dyDescent="0.2">
      <c r="E279" s="226"/>
    </row>
    <row r="280" spans="5:5" ht="12.75" customHeight="1" x14ac:dyDescent="0.2">
      <c r="E280" s="226"/>
    </row>
    <row r="281" spans="5:5" ht="12.75" customHeight="1" x14ac:dyDescent="0.2">
      <c r="E281" s="226"/>
    </row>
    <row r="282" spans="5:5" ht="12.75" customHeight="1" x14ac:dyDescent="0.2">
      <c r="E282" s="226"/>
    </row>
    <row r="283" spans="5:5" ht="12.75" customHeight="1" x14ac:dyDescent="0.2">
      <c r="E283" s="226"/>
    </row>
    <row r="284" spans="5:5" ht="12.75" customHeight="1" x14ac:dyDescent="0.2">
      <c r="E284" s="226"/>
    </row>
    <row r="285" spans="5:5" ht="12.75" customHeight="1" x14ac:dyDescent="0.2">
      <c r="E285" s="226"/>
    </row>
    <row r="286" spans="5:5" ht="12.75" customHeight="1" x14ac:dyDescent="0.2">
      <c r="E286" s="226"/>
    </row>
    <row r="287" spans="5:5" ht="12.75" customHeight="1" x14ac:dyDescent="0.2">
      <c r="E287" s="226"/>
    </row>
    <row r="288" spans="5:5" ht="12.75" customHeight="1" x14ac:dyDescent="0.2">
      <c r="E288" s="226"/>
    </row>
    <row r="289" spans="5:5" ht="12.75" customHeight="1" x14ac:dyDescent="0.2">
      <c r="E289" s="226"/>
    </row>
    <row r="290" spans="5:5" ht="12.75" customHeight="1" x14ac:dyDescent="0.2">
      <c r="E290" s="226"/>
    </row>
    <row r="291" spans="5:5" ht="12.75" customHeight="1" x14ac:dyDescent="0.2">
      <c r="E291" s="226"/>
    </row>
    <row r="292" spans="5:5" ht="12.75" customHeight="1" x14ac:dyDescent="0.2">
      <c r="E292" s="226"/>
    </row>
    <row r="293" spans="5:5" ht="12.75" customHeight="1" x14ac:dyDescent="0.2">
      <c r="E293" s="226"/>
    </row>
    <row r="294" spans="5:5" ht="12.75" customHeight="1" x14ac:dyDescent="0.2">
      <c r="E294" s="226"/>
    </row>
    <row r="295" spans="5:5" ht="12.75" customHeight="1" x14ac:dyDescent="0.2">
      <c r="E295" s="226"/>
    </row>
    <row r="296" spans="5:5" ht="12.75" customHeight="1" x14ac:dyDescent="0.2">
      <c r="E296" s="226"/>
    </row>
    <row r="297" spans="5:5" ht="12.75" customHeight="1" x14ac:dyDescent="0.2">
      <c r="E297" s="226"/>
    </row>
    <row r="298" spans="5:5" ht="12.75" customHeight="1" x14ac:dyDescent="0.2">
      <c r="E298" s="226"/>
    </row>
    <row r="299" spans="5:5" ht="12.75" customHeight="1" x14ac:dyDescent="0.2">
      <c r="E299" s="226"/>
    </row>
    <row r="300" spans="5:5" ht="12.75" customHeight="1" x14ac:dyDescent="0.2">
      <c r="E300" s="226"/>
    </row>
    <row r="301" spans="5:5" ht="12.75" customHeight="1" x14ac:dyDescent="0.2">
      <c r="E301" s="226"/>
    </row>
    <row r="302" spans="5:5" ht="12.75" customHeight="1" x14ac:dyDescent="0.2">
      <c r="E302" s="226"/>
    </row>
    <row r="303" spans="5:5" ht="12.75" customHeight="1" x14ac:dyDescent="0.2">
      <c r="E303" s="226"/>
    </row>
    <row r="304" spans="5:5" ht="12.75" customHeight="1" x14ac:dyDescent="0.2">
      <c r="E304" s="226"/>
    </row>
    <row r="305" spans="5:5" ht="12.75" customHeight="1" x14ac:dyDescent="0.2">
      <c r="E305" s="226"/>
    </row>
    <row r="306" spans="5:5" ht="12.75" customHeight="1" x14ac:dyDescent="0.2">
      <c r="E306" s="226"/>
    </row>
    <row r="307" spans="5:5" ht="12.75" customHeight="1" x14ac:dyDescent="0.2">
      <c r="E307" s="226"/>
    </row>
    <row r="308" spans="5:5" ht="12.75" customHeight="1" x14ac:dyDescent="0.2">
      <c r="E308" s="226"/>
    </row>
    <row r="309" spans="5:5" ht="12.75" customHeight="1" x14ac:dyDescent="0.2">
      <c r="E309" s="226"/>
    </row>
    <row r="310" spans="5:5" ht="12.75" customHeight="1" x14ac:dyDescent="0.2">
      <c r="E310" s="226"/>
    </row>
    <row r="311" spans="5:5" ht="12.75" customHeight="1" x14ac:dyDescent="0.2">
      <c r="E311" s="226"/>
    </row>
    <row r="312" spans="5:5" ht="12.75" customHeight="1" x14ac:dyDescent="0.2">
      <c r="E312" s="226"/>
    </row>
    <row r="313" spans="5:5" ht="12.75" customHeight="1" x14ac:dyDescent="0.2">
      <c r="E313" s="226"/>
    </row>
    <row r="314" spans="5:5" ht="12.75" customHeight="1" x14ac:dyDescent="0.2">
      <c r="E314" s="226"/>
    </row>
    <row r="315" spans="5:5" ht="12.75" customHeight="1" x14ac:dyDescent="0.2">
      <c r="E315" s="226"/>
    </row>
    <row r="316" spans="5:5" ht="12.75" customHeight="1" x14ac:dyDescent="0.2">
      <c r="E316" s="226"/>
    </row>
    <row r="317" spans="5:5" ht="12.75" customHeight="1" x14ac:dyDescent="0.2">
      <c r="E317" s="226"/>
    </row>
    <row r="318" spans="5:5" ht="12.75" customHeight="1" x14ac:dyDescent="0.2">
      <c r="E318" s="226"/>
    </row>
    <row r="319" spans="5:5" ht="12.75" customHeight="1" x14ac:dyDescent="0.2">
      <c r="E319" s="226"/>
    </row>
    <row r="320" spans="5:5" ht="12.75" customHeight="1" x14ac:dyDescent="0.2">
      <c r="E320" s="226"/>
    </row>
    <row r="321" spans="5:5" ht="12.75" customHeight="1" x14ac:dyDescent="0.2">
      <c r="E321" s="226"/>
    </row>
    <row r="322" spans="5:5" ht="12.75" customHeight="1" x14ac:dyDescent="0.2">
      <c r="E322" s="226"/>
    </row>
    <row r="323" spans="5:5" ht="12.75" customHeight="1" x14ac:dyDescent="0.2">
      <c r="E323" s="226"/>
    </row>
    <row r="324" spans="5:5" ht="12.75" customHeight="1" x14ac:dyDescent="0.2">
      <c r="E324" s="226"/>
    </row>
    <row r="325" spans="5:5" ht="12.75" customHeight="1" x14ac:dyDescent="0.2">
      <c r="E325" s="226"/>
    </row>
    <row r="326" spans="5:5" ht="12.75" customHeight="1" x14ac:dyDescent="0.2">
      <c r="E326" s="226"/>
    </row>
    <row r="327" spans="5:5" ht="12.75" customHeight="1" x14ac:dyDescent="0.2">
      <c r="E327" s="226"/>
    </row>
    <row r="328" spans="5:5" ht="12.75" customHeight="1" x14ac:dyDescent="0.2">
      <c r="E328" s="226"/>
    </row>
    <row r="329" spans="5:5" ht="12.75" customHeight="1" x14ac:dyDescent="0.2">
      <c r="E329" s="226"/>
    </row>
    <row r="330" spans="5:5" ht="12.75" customHeight="1" x14ac:dyDescent="0.2">
      <c r="E330" s="226"/>
    </row>
    <row r="331" spans="5:5" ht="12.75" customHeight="1" x14ac:dyDescent="0.2">
      <c r="E331" s="226"/>
    </row>
    <row r="332" spans="5:5" ht="12.75" customHeight="1" x14ac:dyDescent="0.2">
      <c r="E332" s="226"/>
    </row>
    <row r="333" spans="5:5" ht="12.75" customHeight="1" x14ac:dyDescent="0.2">
      <c r="E333" s="226"/>
    </row>
    <row r="334" spans="5:5" ht="12.75" customHeight="1" x14ac:dyDescent="0.2">
      <c r="E334" s="226"/>
    </row>
    <row r="335" spans="5:5" ht="12.75" customHeight="1" x14ac:dyDescent="0.2">
      <c r="E335" s="226"/>
    </row>
    <row r="336" spans="5:5" ht="12.75" customHeight="1" x14ac:dyDescent="0.2">
      <c r="E336" s="226"/>
    </row>
    <row r="337" spans="5:5" ht="12.75" customHeight="1" x14ac:dyDescent="0.2">
      <c r="E337" s="226"/>
    </row>
    <row r="338" spans="5:5" ht="12.75" customHeight="1" x14ac:dyDescent="0.2">
      <c r="E338" s="226"/>
    </row>
    <row r="339" spans="5:5" ht="12.75" customHeight="1" x14ac:dyDescent="0.2">
      <c r="E339" s="226"/>
    </row>
    <row r="340" spans="5:5" ht="12.75" customHeight="1" x14ac:dyDescent="0.2">
      <c r="E340" s="226"/>
    </row>
    <row r="341" spans="5:5" ht="12.75" customHeight="1" x14ac:dyDescent="0.2">
      <c r="E341" s="226"/>
    </row>
    <row r="342" spans="5:5" ht="12.75" customHeight="1" x14ac:dyDescent="0.2">
      <c r="E342" s="226"/>
    </row>
    <row r="343" spans="5:5" ht="12.75" customHeight="1" x14ac:dyDescent="0.2">
      <c r="E343" s="226"/>
    </row>
    <row r="344" spans="5:5" ht="12.75" customHeight="1" x14ac:dyDescent="0.2">
      <c r="E344" s="226"/>
    </row>
    <row r="345" spans="5:5" ht="12.75" customHeight="1" x14ac:dyDescent="0.2">
      <c r="E345" s="226"/>
    </row>
    <row r="346" spans="5:5" ht="12.75" customHeight="1" x14ac:dyDescent="0.2">
      <c r="E346" s="226"/>
    </row>
    <row r="347" spans="5:5" ht="12.75" customHeight="1" x14ac:dyDescent="0.2">
      <c r="E347" s="226"/>
    </row>
    <row r="348" spans="5:5" ht="12.75" customHeight="1" x14ac:dyDescent="0.2">
      <c r="E348" s="226"/>
    </row>
    <row r="349" spans="5:5" ht="12.75" customHeight="1" x14ac:dyDescent="0.2">
      <c r="E349" s="226"/>
    </row>
    <row r="350" spans="5:5" ht="12.75" customHeight="1" x14ac:dyDescent="0.2">
      <c r="E350" s="226"/>
    </row>
    <row r="351" spans="5:5" ht="12.75" customHeight="1" x14ac:dyDescent="0.2">
      <c r="E351" s="226"/>
    </row>
    <row r="352" spans="5:5" ht="12.75" customHeight="1" x14ac:dyDescent="0.2">
      <c r="E352" s="226"/>
    </row>
    <row r="353" spans="5:5" ht="12.75" customHeight="1" x14ac:dyDescent="0.2">
      <c r="E353" s="226"/>
    </row>
    <row r="354" spans="5:5" ht="12.75" customHeight="1" x14ac:dyDescent="0.2">
      <c r="E354" s="226"/>
    </row>
    <row r="355" spans="5:5" ht="12.75" customHeight="1" x14ac:dyDescent="0.2">
      <c r="E355" s="226"/>
    </row>
    <row r="356" spans="5:5" ht="12.75" customHeight="1" x14ac:dyDescent="0.2">
      <c r="E356" s="226"/>
    </row>
    <row r="357" spans="5:5" ht="12.75" customHeight="1" x14ac:dyDescent="0.2">
      <c r="E357" s="226"/>
    </row>
    <row r="358" spans="5:5" ht="12.75" customHeight="1" x14ac:dyDescent="0.2">
      <c r="E358" s="226"/>
    </row>
    <row r="359" spans="5:5" ht="12.75" customHeight="1" x14ac:dyDescent="0.2">
      <c r="E359" s="226"/>
    </row>
    <row r="360" spans="5:5" ht="12.75" customHeight="1" x14ac:dyDescent="0.2">
      <c r="E360" s="226"/>
    </row>
    <row r="361" spans="5:5" ht="12.75" customHeight="1" x14ac:dyDescent="0.2">
      <c r="E361" s="226"/>
    </row>
    <row r="362" spans="5:5" ht="12.75" customHeight="1" x14ac:dyDescent="0.2">
      <c r="E362" s="226"/>
    </row>
    <row r="363" spans="5:5" ht="12.75" customHeight="1" x14ac:dyDescent="0.2">
      <c r="E363" s="226"/>
    </row>
    <row r="364" spans="5:5" ht="12.75" customHeight="1" x14ac:dyDescent="0.2">
      <c r="E364" s="226"/>
    </row>
    <row r="365" spans="5:5" ht="12.75" customHeight="1" x14ac:dyDescent="0.2">
      <c r="E365" s="226"/>
    </row>
    <row r="366" spans="5:5" ht="12.75" customHeight="1" x14ac:dyDescent="0.2">
      <c r="E366" s="226"/>
    </row>
    <row r="367" spans="5:5" ht="12.75" customHeight="1" x14ac:dyDescent="0.2">
      <c r="E367" s="226"/>
    </row>
    <row r="368" spans="5:5" ht="12.75" customHeight="1" x14ac:dyDescent="0.2">
      <c r="E368" s="226"/>
    </row>
    <row r="369" spans="5:5" ht="12.75" customHeight="1" x14ac:dyDescent="0.2">
      <c r="E369" s="226"/>
    </row>
    <row r="370" spans="5:5" ht="12.75" customHeight="1" x14ac:dyDescent="0.2">
      <c r="E370" s="226"/>
    </row>
    <row r="371" spans="5:5" ht="12.75" customHeight="1" x14ac:dyDescent="0.2">
      <c r="E371" s="226"/>
    </row>
    <row r="372" spans="5:5" ht="12.75" customHeight="1" x14ac:dyDescent="0.2">
      <c r="E372" s="226"/>
    </row>
    <row r="373" spans="5:5" ht="12.75" customHeight="1" x14ac:dyDescent="0.2">
      <c r="E373" s="226"/>
    </row>
    <row r="374" spans="5:5" ht="12.75" customHeight="1" x14ac:dyDescent="0.2">
      <c r="E374" s="226"/>
    </row>
    <row r="375" spans="5:5" ht="12.75" customHeight="1" x14ac:dyDescent="0.2">
      <c r="E375" s="226"/>
    </row>
    <row r="376" spans="5:5" ht="12.75" customHeight="1" x14ac:dyDescent="0.2">
      <c r="E376" s="226"/>
    </row>
    <row r="377" spans="5:5" ht="12.75" customHeight="1" x14ac:dyDescent="0.2">
      <c r="E377" s="226"/>
    </row>
    <row r="378" spans="5:5" ht="12.75" customHeight="1" x14ac:dyDescent="0.2">
      <c r="E378" s="226"/>
    </row>
    <row r="379" spans="5:5" ht="12.75" customHeight="1" x14ac:dyDescent="0.2">
      <c r="E379" s="226"/>
    </row>
    <row r="380" spans="5:5" ht="12.75" customHeight="1" x14ac:dyDescent="0.2">
      <c r="E380" s="226"/>
    </row>
    <row r="381" spans="5:5" ht="12.75" customHeight="1" x14ac:dyDescent="0.2">
      <c r="E381" s="226"/>
    </row>
    <row r="382" spans="5:5" ht="12.75" customHeight="1" x14ac:dyDescent="0.2">
      <c r="E382" s="226"/>
    </row>
    <row r="383" spans="5:5" ht="12.75" customHeight="1" x14ac:dyDescent="0.2">
      <c r="E383" s="226"/>
    </row>
    <row r="384" spans="5:5" ht="12.75" customHeight="1" x14ac:dyDescent="0.2">
      <c r="E384" s="226"/>
    </row>
    <row r="385" spans="5:5" ht="12.75" customHeight="1" x14ac:dyDescent="0.2">
      <c r="E385" s="226"/>
    </row>
    <row r="386" spans="5:5" ht="12.75" customHeight="1" x14ac:dyDescent="0.2">
      <c r="E386" s="226"/>
    </row>
    <row r="387" spans="5:5" ht="12.75" customHeight="1" x14ac:dyDescent="0.2">
      <c r="E387" s="226"/>
    </row>
    <row r="388" spans="5:5" ht="12.75" customHeight="1" x14ac:dyDescent="0.2">
      <c r="E388" s="226"/>
    </row>
    <row r="389" spans="5:5" ht="12.75" customHeight="1" x14ac:dyDescent="0.2">
      <c r="E389" s="226"/>
    </row>
    <row r="390" spans="5:5" ht="12.75" customHeight="1" x14ac:dyDescent="0.2">
      <c r="E390" s="226"/>
    </row>
    <row r="391" spans="5:5" ht="12.75" customHeight="1" x14ac:dyDescent="0.2">
      <c r="E391" s="226"/>
    </row>
    <row r="392" spans="5:5" ht="12.75" customHeight="1" x14ac:dyDescent="0.2">
      <c r="E392" s="226"/>
    </row>
    <row r="393" spans="5:5" ht="12.75" customHeight="1" x14ac:dyDescent="0.2">
      <c r="E393" s="226"/>
    </row>
    <row r="394" spans="5:5" ht="12.75" customHeight="1" x14ac:dyDescent="0.2">
      <c r="E394" s="226"/>
    </row>
    <row r="395" spans="5:5" ht="12.75" customHeight="1" x14ac:dyDescent="0.2">
      <c r="E395" s="226"/>
    </row>
    <row r="396" spans="5:5" ht="12.75" customHeight="1" x14ac:dyDescent="0.2">
      <c r="E396" s="226"/>
    </row>
    <row r="397" spans="5:5" ht="12.75" customHeight="1" x14ac:dyDescent="0.2">
      <c r="E397" s="226"/>
    </row>
    <row r="398" spans="5:5" ht="12.75" customHeight="1" x14ac:dyDescent="0.2">
      <c r="E398" s="226"/>
    </row>
    <row r="399" spans="5:5" ht="12.75" customHeight="1" x14ac:dyDescent="0.2">
      <c r="E399" s="226"/>
    </row>
    <row r="400" spans="5:5" ht="12.75" customHeight="1" x14ac:dyDescent="0.2">
      <c r="E400" s="226"/>
    </row>
    <row r="401" spans="5:5" ht="12.75" customHeight="1" x14ac:dyDescent="0.2">
      <c r="E401" s="226"/>
    </row>
    <row r="402" spans="5:5" ht="12.75" customHeight="1" x14ac:dyDescent="0.2">
      <c r="E402" s="226"/>
    </row>
    <row r="403" spans="5:5" ht="12.75" customHeight="1" x14ac:dyDescent="0.2">
      <c r="E403" s="226"/>
    </row>
    <row r="404" spans="5:5" ht="12.75" customHeight="1" x14ac:dyDescent="0.2">
      <c r="E404" s="226"/>
    </row>
    <row r="405" spans="5:5" ht="12.75" customHeight="1" x14ac:dyDescent="0.2">
      <c r="E405" s="226"/>
    </row>
    <row r="406" spans="5:5" ht="12.75" customHeight="1" x14ac:dyDescent="0.2">
      <c r="E406" s="226"/>
    </row>
    <row r="407" spans="5:5" ht="12.75" customHeight="1" x14ac:dyDescent="0.2">
      <c r="E407" s="226"/>
    </row>
    <row r="408" spans="5:5" ht="12.75" customHeight="1" x14ac:dyDescent="0.2">
      <c r="E408" s="226"/>
    </row>
    <row r="409" spans="5:5" ht="12.75" customHeight="1" x14ac:dyDescent="0.2">
      <c r="E409" s="226"/>
    </row>
    <row r="410" spans="5:5" ht="12.75" customHeight="1" x14ac:dyDescent="0.2">
      <c r="E410" s="226"/>
    </row>
    <row r="411" spans="5:5" ht="12.75" customHeight="1" x14ac:dyDescent="0.2">
      <c r="E411" s="226"/>
    </row>
    <row r="412" spans="5:5" ht="12.75" customHeight="1" x14ac:dyDescent="0.2">
      <c r="E412" s="226"/>
    </row>
    <row r="413" spans="5:5" ht="12.75" customHeight="1" x14ac:dyDescent="0.2">
      <c r="E413" s="226"/>
    </row>
    <row r="414" spans="5:5" ht="12.75" customHeight="1" x14ac:dyDescent="0.2">
      <c r="E414" s="226"/>
    </row>
    <row r="415" spans="5:5" ht="12.75" customHeight="1" x14ac:dyDescent="0.2">
      <c r="E415" s="226"/>
    </row>
    <row r="416" spans="5:5" ht="12.75" customHeight="1" x14ac:dyDescent="0.2">
      <c r="E416" s="226"/>
    </row>
    <row r="417" spans="5:5" ht="12.75" customHeight="1" x14ac:dyDescent="0.2">
      <c r="E417" s="226"/>
    </row>
    <row r="418" spans="5:5" ht="12.75" customHeight="1" x14ac:dyDescent="0.2">
      <c r="E418" s="226"/>
    </row>
    <row r="419" spans="5:5" ht="12.75" customHeight="1" x14ac:dyDescent="0.2">
      <c r="E419" s="226"/>
    </row>
    <row r="420" spans="5:5" ht="12.75" customHeight="1" x14ac:dyDescent="0.2">
      <c r="E420" s="226"/>
    </row>
    <row r="421" spans="5:5" ht="12.75" customHeight="1" x14ac:dyDescent="0.2">
      <c r="E421" s="226"/>
    </row>
    <row r="422" spans="5:5" ht="12.75" customHeight="1" x14ac:dyDescent="0.2">
      <c r="E422" s="226"/>
    </row>
    <row r="423" spans="5:5" ht="12.75" customHeight="1" x14ac:dyDescent="0.2">
      <c r="E423" s="226"/>
    </row>
    <row r="424" spans="5:5" ht="12.75" customHeight="1" x14ac:dyDescent="0.2">
      <c r="E424" s="226"/>
    </row>
    <row r="425" spans="5:5" ht="12.75" customHeight="1" x14ac:dyDescent="0.2">
      <c r="E425" s="226"/>
    </row>
    <row r="426" spans="5:5" ht="12.75" customHeight="1" x14ac:dyDescent="0.2">
      <c r="E426" s="226"/>
    </row>
    <row r="427" spans="5:5" ht="12.75" customHeight="1" x14ac:dyDescent="0.2">
      <c r="E427" s="226"/>
    </row>
    <row r="428" spans="5:5" ht="12.75" customHeight="1" x14ac:dyDescent="0.2">
      <c r="E428" s="226"/>
    </row>
    <row r="429" spans="5:5" ht="12.75" customHeight="1" x14ac:dyDescent="0.2">
      <c r="E429" s="226"/>
    </row>
    <row r="430" spans="5:5" ht="12.75" customHeight="1" x14ac:dyDescent="0.2">
      <c r="E430" s="226"/>
    </row>
    <row r="431" spans="5:5" ht="12.75" customHeight="1" x14ac:dyDescent="0.2">
      <c r="E431" s="226"/>
    </row>
    <row r="432" spans="5:5" ht="12.75" customHeight="1" x14ac:dyDescent="0.2">
      <c r="E432" s="226"/>
    </row>
    <row r="433" spans="5:5" ht="12.75" customHeight="1" x14ac:dyDescent="0.2">
      <c r="E433" s="226"/>
    </row>
    <row r="434" spans="5:5" ht="12.75" customHeight="1" x14ac:dyDescent="0.2">
      <c r="E434" s="226"/>
    </row>
    <row r="435" spans="5:5" ht="12.75" customHeight="1" x14ac:dyDescent="0.2">
      <c r="E435" s="226"/>
    </row>
    <row r="436" spans="5:5" ht="12.75" customHeight="1" x14ac:dyDescent="0.2">
      <c r="E436" s="226"/>
    </row>
    <row r="437" spans="5:5" ht="12.75" customHeight="1" x14ac:dyDescent="0.2">
      <c r="E437" s="226"/>
    </row>
    <row r="438" spans="5:5" ht="12.75" customHeight="1" x14ac:dyDescent="0.2">
      <c r="E438" s="226"/>
    </row>
    <row r="439" spans="5:5" ht="12.75" customHeight="1" x14ac:dyDescent="0.2">
      <c r="E439" s="226"/>
    </row>
    <row r="440" spans="5:5" ht="12.75" customHeight="1" x14ac:dyDescent="0.2">
      <c r="E440" s="226"/>
    </row>
    <row r="441" spans="5:5" ht="12.75" customHeight="1" x14ac:dyDescent="0.2">
      <c r="E441" s="226"/>
    </row>
    <row r="442" spans="5:5" ht="12.75" customHeight="1" x14ac:dyDescent="0.2">
      <c r="E442" s="226"/>
    </row>
    <row r="443" spans="5:5" ht="12.75" customHeight="1" x14ac:dyDescent="0.2">
      <c r="E443" s="226"/>
    </row>
    <row r="444" spans="5:5" ht="12.75" customHeight="1" x14ac:dyDescent="0.2">
      <c r="E444" s="226"/>
    </row>
    <row r="445" spans="5:5" ht="12.75" customHeight="1" x14ac:dyDescent="0.2">
      <c r="E445" s="226"/>
    </row>
    <row r="446" spans="5:5" ht="12.75" customHeight="1" x14ac:dyDescent="0.2">
      <c r="E446" s="226"/>
    </row>
    <row r="447" spans="5:5" ht="12.75" customHeight="1" x14ac:dyDescent="0.2">
      <c r="E447" s="226"/>
    </row>
    <row r="448" spans="5:5" ht="12.75" customHeight="1" x14ac:dyDescent="0.2">
      <c r="E448" s="226"/>
    </row>
    <row r="449" spans="5:5" ht="12.75" customHeight="1" x14ac:dyDescent="0.2">
      <c r="E449" s="226"/>
    </row>
    <row r="450" spans="5:5" ht="12.75" customHeight="1" x14ac:dyDescent="0.2">
      <c r="E450" s="226"/>
    </row>
    <row r="451" spans="5:5" ht="12.75" customHeight="1" x14ac:dyDescent="0.2">
      <c r="E451" s="226"/>
    </row>
    <row r="452" spans="5:5" ht="12.75" customHeight="1" x14ac:dyDescent="0.2">
      <c r="E452" s="226"/>
    </row>
    <row r="453" spans="5:5" ht="12.75" customHeight="1" x14ac:dyDescent="0.2">
      <c r="E453" s="226"/>
    </row>
    <row r="454" spans="5:5" ht="12.75" customHeight="1" x14ac:dyDescent="0.2">
      <c r="E454" s="226"/>
    </row>
    <row r="455" spans="5:5" ht="12.75" customHeight="1" x14ac:dyDescent="0.2">
      <c r="E455" s="226"/>
    </row>
    <row r="456" spans="5:5" ht="12.75" customHeight="1" x14ac:dyDescent="0.2">
      <c r="E456" s="226"/>
    </row>
    <row r="457" spans="5:5" ht="12.75" customHeight="1" x14ac:dyDescent="0.2">
      <c r="E457" s="226"/>
    </row>
    <row r="458" spans="5:5" ht="12.75" customHeight="1" x14ac:dyDescent="0.2">
      <c r="E458" s="226"/>
    </row>
    <row r="459" spans="5:5" ht="12.75" customHeight="1" x14ac:dyDescent="0.2">
      <c r="E459" s="226"/>
    </row>
    <row r="460" spans="5:5" ht="12.75" customHeight="1" x14ac:dyDescent="0.2">
      <c r="E460" s="226"/>
    </row>
    <row r="461" spans="5:5" ht="12.75" customHeight="1" x14ac:dyDescent="0.2">
      <c r="E461" s="226"/>
    </row>
    <row r="462" spans="5:5" ht="12.75" customHeight="1" x14ac:dyDescent="0.2">
      <c r="E462" s="226"/>
    </row>
    <row r="463" spans="5:5" ht="12.75" customHeight="1" x14ac:dyDescent="0.2">
      <c r="E463" s="226"/>
    </row>
    <row r="464" spans="5:5" ht="12.75" customHeight="1" x14ac:dyDescent="0.2">
      <c r="E464" s="226"/>
    </row>
    <row r="465" spans="5:5" ht="12.75" customHeight="1" x14ac:dyDescent="0.2">
      <c r="E465" s="226"/>
    </row>
    <row r="466" spans="5:5" ht="12.75" customHeight="1" x14ac:dyDescent="0.2">
      <c r="E466" s="226"/>
    </row>
    <row r="467" spans="5:5" ht="12.75" customHeight="1" x14ac:dyDescent="0.2">
      <c r="E467" s="226"/>
    </row>
    <row r="468" spans="5:5" ht="12.75" customHeight="1" x14ac:dyDescent="0.2">
      <c r="E468" s="226"/>
    </row>
    <row r="469" spans="5:5" ht="12.75" customHeight="1" x14ac:dyDescent="0.2">
      <c r="E469" s="226"/>
    </row>
    <row r="470" spans="5:5" ht="12.75" customHeight="1" x14ac:dyDescent="0.2">
      <c r="E470" s="226"/>
    </row>
    <row r="471" spans="5:5" ht="12.75" customHeight="1" x14ac:dyDescent="0.2">
      <c r="E471" s="226"/>
    </row>
    <row r="472" spans="5:5" ht="12.75" customHeight="1" x14ac:dyDescent="0.2">
      <c r="E472" s="226"/>
    </row>
    <row r="473" spans="5:5" ht="12.75" customHeight="1" x14ac:dyDescent="0.2">
      <c r="E473" s="226"/>
    </row>
    <row r="474" spans="5:5" ht="12.75" customHeight="1" x14ac:dyDescent="0.2">
      <c r="E474" s="226"/>
    </row>
    <row r="475" spans="5:5" ht="12.75" customHeight="1" x14ac:dyDescent="0.2">
      <c r="E475" s="226"/>
    </row>
    <row r="476" spans="5:5" ht="12.75" customHeight="1" x14ac:dyDescent="0.2">
      <c r="E476" s="226"/>
    </row>
    <row r="477" spans="5:5" ht="12.75" customHeight="1" x14ac:dyDescent="0.2">
      <c r="E477" s="226"/>
    </row>
    <row r="478" spans="5:5" ht="12.75" customHeight="1" x14ac:dyDescent="0.2">
      <c r="E478" s="226"/>
    </row>
    <row r="479" spans="5:5" ht="12.75" customHeight="1" x14ac:dyDescent="0.2">
      <c r="E479" s="226"/>
    </row>
    <row r="480" spans="5:5" ht="12.75" customHeight="1" x14ac:dyDescent="0.2">
      <c r="E480" s="226"/>
    </row>
    <row r="481" spans="5:5" ht="12.75" customHeight="1" x14ac:dyDescent="0.2">
      <c r="E481" s="226"/>
    </row>
    <row r="482" spans="5:5" ht="12.75" customHeight="1" x14ac:dyDescent="0.2">
      <c r="E482" s="226"/>
    </row>
    <row r="483" spans="5:5" ht="12.75" customHeight="1" x14ac:dyDescent="0.2">
      <c r="E483" s="226"/>
    </row>
    <row r="484" spans="5:5" ht="12.75" customHeight="1" x14ac:dyDescent="0.2">
      <c r="E484" s="226"/>
    </row>
    <row r="485" spans="5:5" ht="12.75" customHeight="1" x14ac:dyDescent="0.2">
      <c r="E485" s="226"/>
    </row>
    <row r="486" spans="5:5" ht="12.75" customHeight="1" x14ac:dyDescent="0.2">
      <c r="E486" s="226"/>
    </row>
    <row r="487" spans="5:5" ht="12.75" customHeight="1" x14ac:dyDescent="0.2">
      <c r="E487" s="226"/>
    </row>
    <row r="488" spans="5:5" ht="12.75" customHeight="1" x14ac:dyDescent="0.2">
      <c r="E488" s="226"/>
    </row>
    <row r="489" spans="5:5" ht="12.75" customHeight="1" x14ac:dyDescent="0.2">
      <c r="E489" s="226"/>
    </row>
    <row r="490" spans="5:5" ht="12.75" customHeight="1" x14ac:dyDescent="0.2">
      <c r="E490" s="226"/>
    </row>
    <row r="491" spans="5:5" ht="12.75" customHeight="1" x14ac:dyDescent="0.2">
      <c r="E491" s="226"/>
    </row>
    <row r="492" spans="5:5" ht="12.75" customHeight="1" x14ac:dyDescent="0.2">
      <c r="E492" s="226"/>
    </row>
    <row r="493" spans="5:5" ht="12.75" customHeight="1" x14ac:dyDescent="0.2">
      <c r="E493" s="226"/>
    </row>
    <row r="494" spans="5:5" ht="12.75" customHeight="1" x14ac:dyDescent="0.2">
      <c r="E494" s="226"/>
    </row>
    <row r="495" spans="5:5" ht="12.75" customHeight="1" x14ac:dyDescent="0.2">
      <c r="E495" s="226"/>
    </row>
    <row r="496" spans="5:5" ht="12.75" customHeight="1" x14ac:dyDescent="0.2">
      <c r="E496" s="226"/>
    </row>
    <row r="497" spans="5:5" ht="12.75" customHeight="1" x14ac:dyDescent="0.2">
      <c r="E497" s="226"/>
    </row>
    <row r="498" spans="5:5" ht="12.75" customHeight="1" x14ac:dyDescent="0.2">
      <c r="E498" s="226"/>
    </row>
    <row r="499" spans="5:5" ht="12.75" customHeight="1" x14ac:dyDescent="0.2">
      <c r="E499" s="226"/>
    </row>
    <row r="500" spans="5:5" ht="12.75" customHeight="1" x14ac:dyDescent="0.2">
      <c r="E500" s="226"/>
    </row>
    <row r="501" spans="5:5" ht="12.75" customHeight="1" x14ac:dyDescent="0.2">
      <c r="E501" s="226"/>
    </row>
    <row r="502" spans="5:5" ht="12.75" customHeight="1" x14ac:dyDescent="0.2">
      <c r="E502" s="226"/>
    </row>
    <row r="503" spans="5:5" ht="12.75" customHeight="1" x14ac:dyDescent="0.2">
      <c r="E503" s="226"/>
    </row>
    <row r="504" spans="5:5" ht="12.75" customHeight="1" x14ac:dyDescent="0.2">
      <c r="E504" s="226"/>
    </row>
    <row r="505" spans="5:5" ht="12.75" customHeight="1" x14ac:dyDescent="0.2">
      <c r="E505" s="226"/>
    </row>
    <row r="506" spans="5:5" ht="12.75" customHeight="1" x14ac:dyDescent="0.2">
      <c r="E506" s="226"/>
    </row>
    <row r="507" spans="5:5" ht="12.75" customHeight="1" x14ac:dyDescent="0.2">
      <c r="E507" s="226"/>
    </row>
    <row r="508" spans="5:5" ht="12.75" customHeight="1" x14ac:dyDescent="0.2">
      <c r="E508" s="226"/>
    </row>
    <row r="509" spans="5:5" ht="12.75" customHeight="1" x14ac:dyDescent="0.2">
      <c r="E509" s="226"/>
    </row>
    <row r="510" spans="5:5" ht="12.75" customHeight="1" x14ac:dyDescent="0.2">
      <c r="E510" s="226"/>
    </row>
    <row r="511" spans="5:5" ht="12.75" customHeight="1" x14ac:dyDescent="0.2">
      <c r="E511" s="226"/>
    </row>
    <row r="512" spans="5:5" ht="12.75" customHeight="1" x14ac:dyDescent="0.2">
      <c r="E512" s="226"/>
    </row>
    <row r="513" spans="5:5" ht="12.75" customHeight="1" x14ac:dyDescent="0.2">
      <c r="E513" s="226"/>
    </row>
    <row r="514" spans="5:5" ht="12.75" customHeight="1" x14ac:dyDescent="0.2">
      <c r="E514" s="226"/>
    </row>
    <row r="515" spans="5:5" ht="12.75" customHeight="1" x14ac:dyDescent="0.2">
      <c r="E515" s="226"/>
    </row>
    <row r="516" spans="5:5" ht="12.75" customHeight="1" x14ac:dyDescent="0.2">
      <c r="E516" s="226"/>
    </row>
    <row r="517" spans="5:5" ht="12.75" customHeight="1" x14ac:dyDescent="0.2">
      <c r="E517" s="226"/>
    </row>
    <row r="518" spans="5:5" ht="12.75" customHeight="1" x14ac:dyDescent="0.2">
      <c r="E518" s="226"/>
    </row>
    <row r="519" spans="5:5" ht="12.75" customHeight="1" x14ac:dyDescent="0.2">
      <c r="E519" s="226"/>
    </row>
    <row r="520" spans="5:5" ht="12.75" customHeight="1" x14ac:dyDescent="0.2">
      <c r="E520" s="226"/>
    </row>
    <row r="521" spans="5:5" ht="12.75" customHeight="1" x14ac:dyDescent="0.2">
      <c r="E521" s="226"/>
    </row>
    <row r="522" spans="5:5" ht="12.75" customHeight="1" x14ac:dyDescent="0.2">
      <c r="E522" s="226"/>
    </row>
    <row r="523" spans="5:5" ht="12.75" customHeight="1" x14ac:dyDescent="0.2">
      <c r="E523" s="226"/>
    </row>
    <row r="524" spans="5:5" ht="12.75" customHeight="1" x14ac:dyDescent="0.2">
      <c r="E524" s="226"/>
    </row>
    <row r="525" spans="5:5" ht="12.75" customHeight="1" x14ac:dyDescent="0.2">
      <c r="E525" s="226"/>
    </row>
    <row r="526" spans="5:5" ht="12.75" customHeight="1" x14ac:dyDescent="0.2">
      <c r="E526" s="226"/>
    </row>
    <row r="527" spans="5:5" ht="12.75" customHeight="1" x14ac:dyDescent="0.2">
      <c r="E527" s="226"/>
    </row>
    <row r="528" spans="5:5" ht="12.75" customHeight="1" x14ac:dyDescent="0.2">
      <c r="E528" s="226"/>
    </row>
    <row r="529" spans="5:5" ht="12.75" customHeight="1" x14ac:dyDescent="0.2">
      <c r="E529" s="226"/>
    </row>
    <row r="530" spans="5:5" ht="12.75" customHeight="1" x14ac:dyDescent="0.2">
      <c r="E530" s="226"/>
    </row>
    <row r="531" spans="5:5" ht="12.75" customHeight="1" x14ac:dyDescent="0.2">
      <c r="E531" s="226"/>
    </row>
    <row r="532" spans="5:5" ht="12.75" customHeight="1" x14ac:dyDescent="0.2">
      <c r="E532" s="226"/>
    </row>
    <row r="533" spans="5:5" ht="12.75" customHeight="1" x14ac:dyDescent="0.2">
      <c r="E533" s="226"/>
    </row>
    <row r="534" spans="5:5" ht="12.75" customHeight="1" x14ac:dyDescent="0.2">
      <c r="E534" s="226"/>
    </row>
    <row r="535" spans="5:5" ht="12.75" customHeight="1" x14ac:dyDescent="0.2">
      <c r="E535" s="226"/>
    </row>
    <row r="536" spans="5:5" ht="12.75" customHeight="1" x14ac:dyDescent="0.2">
      <c r="E536" s="226"/>
    </row>
    <row r="537" spans="5:5" ht="12.75" customHeight="1" x14ac:dyDescent="0.2">
      <c r="E537" s="226"/>
    </row>
    <row r="538" spans="5:5" ht="12.75" customHeight="1" x14ac:dyDescent="0.2">
      <c r="E538" s="226"/>
    </row>
    <row r="539" spans="5:5" ht="12.75" customHeight="1" x14ac:dyDescent="0.2">
      <c r="E539" s="226"/>
    </row>
    <row r="540" spans="5:5" ht="12.75" customHeight="1" x14ac:dyDescent="0.2">
      <c r="E540" s="226"/>
    </row>
    <row r="541" spans="5:5" ht="12.75" customHeight="1" x14ac:dyDescent="0.2">
      <c r="E541" s="226"/>
    </row>
    <row r="542" spans="5:5" ht="12.75" customHeight="1" x14ac:dyDescent="0.2">
      <c r="E542" s="226"/>
    </row>
    <row r="543" spans="5:5" ht="12.75" customHeight="1" x14ac:dyDescent="0.2">
      <c r="E543" s="226"/>
    </row>
    <row r="544" spans="5:5" ht="12.75" customHeight="1" x14ac:dyDescent="0.2">
      <c r="E544" s="226"/>
    </row>
    <row r="545" spans="5:5" ht="12.75" customHeight="1" x14ac:dyDescent="0.2">
      <c r="E545" s="226"/>
    </row>
    <row r="546" spans="5:5" ht="12.75" customHeight="1" x14ac:dyDescent="0.2">
      <c r="E546" s="226"/>
    </row>
    <row r="547" spans="5:5" ht="12.75" customHeight="1" x14ac:dyDescent="0.2">
      <c r="E547" s="226"/>
    </row>
    <row r="548" spans="5:5" ht="12.75" customHeight="1" x14ac:dyDescent="0.2">
      <c r="E548" s="226"/>
    </row>
    <row r="549" spans="5:5" ht="12.75" customHeight="1" x14ac:dyDescent="0.2">
      <c r="E549" s="226"/>
    </row>
    <row r="550" spans="5:5" ht="12.75" customHeight="1" x14ac:dyDescent="0.2">
      <c r="E550" s="226"/>
    </row>
    <row r="551" spans="5:5" ht="12.75" customHeight="1" x14ac:dyDescent="0.2">
      <c r="E551" s="226"/>
    </row>
    <row r="552" spans="5:5" ht="12.75" customHeight="1" x14ac:dyDescent="0.2">
      <c r="E552" s="226"/>
    </row>
    <row r="553" spans="5:5" ht="12.75" customHeight="1" x14ac:dyDescent="0.2">
      <c r="E553" s="226"/>
    </row>
    <row r="554" spans="5:5" ht="12.75" customHeight="1" x14ac:dyDescent="0.2">
      <c r="E554" s="226"/>
    </row>
    <row r="555" spans="5:5" ht="12.75" customHeight="1" x14ac:dyDescent="0.2">
      <c r="E555" s="226"/>
    </row>
    <row r="556" spans="5:5" ht="12.75" customHeight="1" x14ac:dyDescent="0.2">
      <c r="E556" s="226"/>
    </row>
    <row r="557" spans="5:5" ht="12.75" customHeight="1" x14ac:dyDescent="0.2">
      <c r="E557" s="226"/>
    </row>
    <row r="558" spans="5:5" ht="12.75" customHeight="1" x14ac:dyDescent="0.2">
      <c r="E558" s="226"/>
    </row>
    <row r="559" spans="5:5" ht="12.75" customHeight="1" x14ac:dyDescent="0.2">
      <c r="E559" s="226"/>
    </row>
    <row r="560" spans="5:5" ht="12.75" customHeight="1" x14ac:dyDescent="0.2">
      <c r="E560" s="226"/>
    </row>
    <row r="561" spans="5:5" ht="12.75" customHeight="1" x14ac:dyDescent="0.2">
      <c r="E561" s="226"/>
    </row>
    <row r="562" spans="5:5" ht="12.75" customHeight="1" x14ac:dyDescent="0.2">
      <c r="E562" s="226"/>
    </row>
    <row r="563" spans="5:5" ht="12.75" customHeight="1" x14ac:dyDescent="0.2">
      <c r="E563" s="226"/>
    </row>
    <row r="564" spans="5:5" ht="12.75" customHeight="1" x14ac:dyDescent="0.2">
      <c r="E564" s="226"/>
    </row>
    <row r="565" spans="5:5" ht="12.75" customHeight="1" x14ac:dyDescent="0.2">
      <c r="E565" s="226"/>
    </row>
    <row r="566" spans="5:5" ht="12.75" customHeight="1" x14ac:dyDescent="0.2">
      <c r="E566" s="226"/>
    </row>
    <row r="567" spans="5:5" ht="12.75" customHeight="1" x14ac:dyDescent="0.2">
      <c r="E567" s="226"/>
    </row>
    <row r="568" spans="5:5" ht="12.75" customHeight="1" x14ac:dyDescent="0.2">
      <c r="E568" s="226"/>
    </row>
    <row r="569" spans="5:5" ht="12.75" customHeight="1" x14ac:dyDescent="0.2">
      <c r="E569" s="226"/>
    </row>
    <row r="570" spans="5:5" ht="12.75" customHeight="1" x14ac:dyDescent="0.2">
      <c r="E570" s="226"/>
    </row>
    <row r="571" spans="5:5" ht="12.75" customHeight="1" x14ac:dyDescent="0.2">
      <c r="E571" s="226"/>
    </row>
    <row r="572" spans="5:5" ht="12.75" customHeight="1" x14ac:dyDescent="0.2">
      <c r="E572" s="226"/>
    </row>
    <row r="573" spans="5:5" ht="12.75" customHeight="1" x14ac:dyDescent="0.2">
      <c r="E573" s="226"/>
    </row>
    <row r="574" spans="5:5" ht="12.75" customHeight="1" x14ac:dyDescent="0.2">
      <c r="E574" s="226"/>
    </row>
    <row r="575" spans="5:5" ht="12.75" customHeight="1" x14ac:dyDescent="0.2">
      <c r="E575" s="226"/>
    </row>
    <row r="576" spans="5:5" ht="12.75" customHeight="1" x14ac:dyDescent="0.2">
      <c r="E576" s="226"/>
    </row>
    <row r="577" spans="5:5" ht="12.75" customHeight="1" x14ac:dyDescent="0.2">
      <c r="E577" s="226"/>
    </row>
    <row r="578" spans="5:5" ht="12.75" customHeight="1" x14ac:dyDescent="0.2">
      <c r="E578" s="226"/>
    </row>
    <row r="579" spans="5:5" ht="12.75" customHeight="1" x14ac:dyDescent="0.2">
      <c r="E579" s="226"/>
    </row>
    <row r="580" spans="5:5" ht="12.75" customHeight="1" x14ac:dyDescent="0.2">
      <c r="E580" s="226"/>
    </row>
    <row r="581" spans="5:5" ht="12.75" customHeight="1" x14ac:dyDescent="0.2">
      <c r="E581" s="226"/>
    </row>
    <row r="582" spans="5:5" ht="12.75" customHeight="1" x14ac:dyDescent="0.2">
      <c r="E582" s="226"/>
    </row>
    <row r="583" spans="5:5" ht="12.75" customHeight="1" x14ac:dyDescent="0.2">
      <c r="E583" s="226"/>
    </row>
    <row r="584" spans="5:5" ht="12.75" customHeight="1" x14ac:dyDescent="0.2">
      <c r="E584" s="226"/>
    </row>
    <row r="585" spans="5:5" ht="12.75" customHeight="1" x14ac:dyDescent="0.2">
      <c r="E585" s="226"/>
    </row>
    <row r="586" spans="5:5" ht="12.75" customHeight="1" x14ac:dyDescent="0.2">
      <c r="E586" s="226"/>
    </row>
    <row r="587" spans="5:5" ht="12.75" customHeight="1" x14ac:dyDescent="0.2">
      <c r="E587" s="226"/>
    </row>
    <row r="588" spans="5:5" ht="12.75" customHeight="1" x14ac:dyDescent="0.2">
      <c r="E588" s="226"/>
    </row>
    <row r="589" spans="5:5" ht="12.75" customHeight="1" x14ac:dyDescent="0.2">
      <c r="E589" s="226"/>
    </row>
    <row r="590" spans="5:5" ht="12.75" customHeight="1" x14ac:dyDescent="0.2">
      <c r="E590" s="226"/>
    </row>
    <row r="591" spans="5:5" ht="12.75" customHeight="1" x14ac:dyDescent="0.2">
      <c r="E591" s="226"/>
    </row>
    <row r="592" spans="5:5" ht="12.75" customHeight="1" x14ac:dyDescent="0.2">
      <c r="E592" s="226"/>
    </row>
    <row r="593" spans="5:5" ht="12.75" customHeight="1" x14ac:dyDescent="0.2">
      <c r="E593" s="226"/>
    </row>
    <row r="594" spans="5:5" ht="12.75" customHeight="1" x14ac:dyDescent="0.2">
      <c r="E594" s="226"/>
    </row>
    <row r="595" spans="5:5" ht="12.75" customHeight="1" x14ac:dyDescent="0.2">
      <c r="E595" s="226"/>
    </row>
    <row r="596" spans="5:5" ht="12.75" customHeight="1" x14ac:dyDescent="0.2">
      <c r="E596" s="226"/>
    </row>
    <row r="597" spans="5:5" ht="12.75" customHeight="1" x14ac:dyDescent="0.2">
      <c r="E597" s="226"/>
    </row>
    <row r="598" spans="5:5" ht="12.75" customHeight="1" x14ac:dyDescent="0.2">
      <c r="E598" s="226"/>
    </row>
    <row r="599" spans="5:5" ht="12.75" customHeight="1" x14ac:dyDescent="0.2">
      <c r="E599" s="226"/>
    </row>
    <row r="600" spans="5:5" ht="12.75" customHeight="1" x14ac:dyDescent="0.2">
      <c r="E600" s="226"/>
    </row>
    <row r="601" spans="5:5" ht="12.75" customHeight="1" x14ac:dyDescent="0.2">
      <c r="E601" s="226"/>
    </row>
    <row r="602" spans="5:5" ht="12.75" customHeight="1" x14ac:dyDescent="0.2">
      <c r="E602" s="226"/>
    </row>
    <row r="603" spans="5:5" ht="12.75" customHeight="1" x14ac:dyDescent="0.2">
      <c r="E603" s="226"/>
    </row>
    <row r="604" spans="5:5" ht="12.75" customHeight="1" x14ac:dyDescent="0.2">
      <c r="E604" s="226"/>
    </row>
    <row r="605" spans="5:5" ht="12.75" customHeight="1" x14ac:dyDescent="0.2">
      <c r="E605" s="226"/>
    </row>
    <row r="606" spans="5:5" ht="12.75" customHeight="1" x14ac:dyDescent="0.2">
      <c r="E606" s="226"/>
    </row>
    <row r="607" spans="5:5" ht="12.75" customHeight="1" x14ac:dyDescent="0.2">
      <c r="E607" s="226"/>
    </row>
    <row r="608" spans="5:5" ht="12.75" customHeight="1" x14ac:dyDescent="0.2">
      <c r="E608" s="226"/>
    </row>
    <row r="609" spans="5:5" ht="12.75" customHeight="1" x14ac:dyDescent="0.2">
      <c r="E609" s="226"/>
    </row>
    <row r="610" spans="5:5" ht="12.75" customHeight="1" x14ac:dyDescent="0.2">
      <c r="E610" s="226"/>
    </row>
    <row r="611" spans="5:5" ht="12.75" customHeight="1" x14ac:dyDescent="0.2">
      <c r="E611" s="226"/>
    </row>
    <row r="612" spans="5:5" ht="12.75" customHeight="1" x14ac:dyDescent="0.2">
      <c r="E612" s="226"/>
    </row>
    <row r="613" spans="5:5" ht="12.75" customHeight="1" x14ac:dyDescent="0.2">
      <c r="E613" s="226"/>
    </row>
    <row r="614" spans="5:5" ht="12.75" customHeight="1" x14ac:dyDescent="0.2">
      <c r="E614" s="226"/>
    </row>
    <row r="615" spans="5:5" ht="12.75" customHeight="1" x14ac:dyDescent="0.2">
      <c r="E615" s="226"/>
    </row>
    <row r="616" spans="5:5" ht="12.75" customHeight="1" x14ac:dyDescent="0.2">
      <c r="E616" s="226"/>
    </row>
    <row r="617" spans="5:5" ht="12.75" customHeight="1" x14ac:dyDescent="0.2">
      <c r="E617" s="226"/>
    </row>
    <row r="618" spans="5:5" ht="12.75" customHeight="1" x14ac:dyDescent="0.2">
      <c r="E618" s="226"/>
    </row>
    <row r="619" spans="5:5" ht="12.75" customHeight="1" x14ac:dyDescent="0.2">
      <c r="E619" s="226"/>
    </row>
    <row r="620" spans="5:5" ht="12.75" customHeight="1" x14ac:dyDescent="0.2">
      <c r="E620" s="226"/>
    </row>
    <row r="621" spans="5:5" ht="12.75" customHeight="1" x14ac:dyDescent="0.2">
      <c r="E621" s="226"/>
    </row>
    <row r="622" spans="5:5" ht="12.75" customHeight="1" x14ac:dyDescent="0.2">
      <c r="E622" s="226"/>
    </row>
    <row r="623" spans="5:5" ht="12.75" customHeight="1" x14ac:dyDescent="0.2">
      <c r="E623" s="226"/>
    </row>
    <row r="624" spans="5:5" ht="12.75" customHeight="1" x14ac:dyDescent="0.2">
      <c r="E624" s="226"/>
    </row>
    <row r="625" spans="5:5" ht="12.75" customHeight="1" x14ac:dyDescent="0.2">
      <c r="E625" s="226"/>
    </row>
    <row r="626" spans="5:5" ht="12.75" customHeight="1" x14ac:dyDescent="0.2">
      <c r="E626" s="226"/>
    </row>
    <row r="627" spans="5:5" ht="12.75" customHeight="1" x14ac:dyDescent="0.2">
      <c r="E627" s="226"/>
    </row>
    <row r="628" spans="5:5" ht="12.75" customHeight="1" x14ac:dyDescent="0.2">
      <c r="E628" s="226"/>
    </row>
    <row r="629" spans="5:5" ht="12.75" customHeight="1" x14ac:dyDescent="0.2">
      <c r="E629" s="226"/>
    </row>
    <row r="630" spans="5:5" ht="12.75" customHeight="1" x14ac:dyDescent="0.2">
      <c r="E630" s="226"/>
    </row>
    <row r="631" spans="5:5" ht="12.75" customHeight="1" x14ac:dyDescent="0.2">
      <c r="E631" s="226"/>
    </row>
    <row r="632" spans="5:5" ht="12.75" customHeight="1" x14ac:dyDescent="0.2">
      <c r="E632" s="226"/>
    </row>
    <row r="633" spans="5:5" ht="12.75" customHeight="1" x14ac:dyDescent="0.2">
      <c r="E633" s="226"/>
    </row>
    <row r="634" spans="5:5" ht="12.75" customHeight="1" x14ac:dyDescent="0.2">
      <c r="E634" s="226"/>
    </row>
    <row r="635" spans="5:5" ht="12.75" customHeight="1" x14ac:dyDescent="0.2">
      <c r="E635" s="226"/>
    </row>
    <row r="636" spans="5:5" ht="12.75" customHeight="1" x14ac:dyDescent="0.2">
      <c r="E636" s="226"/>
    </row>
    <row r="637" spans="5:5" ht="12.75" customHeight="1" x14ac:dyDescent="0.2">
      <c r="E637" s="226"/>
    </row>
    <row r="638" spans="5:5" ht="12.75" customHeight="1" x14ac:dyDescent="0.2">
      <c r="E638" s="226"/>
    </row>
    <row r="639" spans="5:5" ht="12.75" customHeight="1" x14ac:dyDescent="0.2">
      <c r="E639" s="226"/>
    </row>
    <row r="640" spans="5:5" ht="12.75" customHeight="1" x14ac:dyDescent="0.2">
      <c r="E640" s="226"/>
    </row>
    <row r="641" spans="5:5" ht="12.75" customHeight="1" x14ac:dyDescent="0.2">
      <c r="E641" s="226"/>
    </row>
    <row r="642" spans="5:5" ht="12.75" customHeight="1" x14ac:dyDescent="0.2">
      <c r="E642" s="226"/>
    </row>
    <row r="643" spans="5:5" ht="12.75" customHeight="1" x14ac:dyDescent="0.2">
      <c r="E643" s="226"/>
    </row>
    <row r="644" spans="5:5" ht="12.75" customHeight="1" x14ac:dyDescent="0.2">
      <c r="E644" s="226"/>
    </row>
    <row r="645" spans="5:5" ht="12.75" customHeight="1" x14ac:dyDescent="0.2">
      <c r="E645" s="226"/>
    </row>
    <row r="646" spans="5:5" ht="12.75" customHeight="1" x14ac:dyDescent="0.2">
      <c r="E646" s="226"/>
    </row>
    <row r="647" spans="5:5" ht="12.75" customHeight="1" x14ac:dyDescent="0.2">
      <c r="E647" s="226"/>
    </row>
    <row r="648" spans="5:5" ht="12.75" customHeight="1" x14ac:dyDescent="0.2">
      <c r="E648" s="226"/>
    </row>
    <row r="649" spans="5:5" ht="12.75" customHeight="1" x14ac:dyDescent="0.2">
      <c r="E649" s="226"/>
    </row>
    <row r="650" spans="5:5" ht="12.75" customHeight="1" x14ac:dyDescent="0.2">
      <c r="E650" s="226"/>
    </row>
    <row r="651" spans="5:5" ht="12.75" customHeight="1" x14ac:dyDescent="0.2">
      <c r="E651" s="226"/>
    </row>
    <row r="652" spans="5:5" ht="12.75" customHeight="1" x14ac:dyDescent="0.2">
      <c r="E652" s="226"/>
    </row>
    <row r="653" spans="5:5" ht="12.75" customHeight="1" x14ac:dyDescent="0.2">
      <c r="E653" s="226"/>
    </row>
    <row r="654" spans="5:5" ht="12.75" customHeight="1" x14ac:dyDescent="0.2">
      <c r="E654" s="226"/>
    </row>
    <row r="655" spans="5:5" ht="12.75" customHeight="1" x14ac:dyDescent="0.2">
      <c r="E655" s="226"/>
    </row>
    <row r="656" spans="5:5" ht="12.75" customHeight="1" x14ac:dyDescent="0.2">
      <c r="E656" s="226"/>
    </row>
    <row r="657" spans="5:5" ht="12.75" customHeight="1" x14ac:dyDescent="0.2">
      <c r="E657" s="226"/>
    </row>
    <row r="658" spans="5:5" ht="12.75" customHeight="1" x14ac:dyDescent="0.2">
      <c r="E658" s="226"/>
    </row>
    <row r="659" spans="5:5" ht="12.75" customHeight="1" x14ac:dyDescent="0.2">
      <c r="E659" s="226"/>
    </row>
    <row r="660" spans="5:5" ht="12.75" customHeight="1" x14ac:dyDescent="0.2">
      <c r="E660" s="226"/>
    </row>
    <row r="661" spans="5:5" ht="12.75" customHeight="1" x14ac:dyDescent="0.2">
      <c r="E661" s="226"/>
    </row>
    <row r="662" spans="5:5" ht="12.75" customHeight="1" x14ac:dyDescent="0.2">
      <c r="E662" s="226"/>
    </row>
    <row r="663" spans="5:5" ht="12.75" customHeight="1" x14ac:dyDescent="0.2">
      <c r="E663" s="226"/>
    </row>
    <row r="664" spans="5:5" ht="12.75" customHeight="1" x14ac:dyDescent="0.2">
      <c r="E664" s="226"/>
    </row>
    <row r="665" spans="5:5" ht="12.75" customHeight="1" x14ac:dyDescent="0.2">
      <c r="E665" s="226"/>
    </row>
    <row r="666" spans="5:5" ht="12.75" customHeight="1" x14ac:dyDescent="0.2">
      <c r="E666" s="226"/>
    </row>
    <row r="667" spans="5:5" ht="12.75" customHeight="1" x14ac:dyDescent="0.2">
      <c r="E667" s="226"/>
    </row>
    <row r="668" spans="5:5" ht="12.75" customHeight="1" x14ac:dyDescent="0.2">
      <c r="E668" s="226"/>
    </row>
    <row r="669" spans="5:5" ht="12.75" customHeight="1" x14ac:dyDescent="0.2">
      <c r="E669" s="226"/>
    </row>
    <row r="670" spans="5:5" ht="12.75" customHeight="1" x14ac:dyDescent="0.2">
      <c r="E670" s="226"/>
    </row>
    <row r="671" spans="5:5" ht="12.75" customHeight="1" x14ac:dyDescent="0.2">
      <c r="E671" s="226"/>
    </row>
    <row r="672" spans="5:5" ht="12.75" customHeight="1" x14ac:dyDescent="0.2">
      <c r="E672" s="226"/>
    </row>
    <row r="673" spans="5:5" ht="12.75" customHeight="1" x14ac:dyDescent="0.2">
      <c r="E673" s="226"/>
    </row>
    <row r="674" spans="5:5" ht="12.75" customHeight="1" x14ac:dyDescent="0.2">
      <c r="E674" s="226"/>
    </row>
    <row r="675" spans="5:5" ht="12.75" customHeight="1" x14ac:dyDescent="0.2">
      <c r="E675" s="226"/>
    </row>
    <row r="676" spans="5:5" ht="12.75" customHeight="1" x14ac:dyDescent="0.2">
      <c r="E676" s="226"/>
    </row>
    <row r="677" spans="5:5" ht="12.75" customHeight="1" x14ac:dyDescent="0.2">
      <c r="E677" s="226"/>
    </row>
    <row r="678" spans="5:5" ht="12.75" customHeight="1" x14ac:dyDescent="0.2">
      <c r="E678" s="226"/>
    </row>
    <row r="679" spans="5:5" ht="12.75" customHeight="1" x14ac:dyDescent="0.2">
      <c r="E679" s="226"/>
    </row>
    <row r="680" spans="5:5" ht="12.75" customHeight="1" x14ac:dyDescent="0.2">
      <c r="E680" s="226"/>
    </row>
    <row r="681" spans="5:5" ht="12.75" customHeight="1" x14ac:dyDescent="0.2">
      <c r="E681" s="226"/>
    </row>
    <row r="682" spans="5:5" ht="12.75" customHeight="1" x14ac:dyDescent="0.2">
      <c r="E682" s="226"/>
    </row>
    <row r="683" spans="5:5" ht="12.75" customHeight="1" x14ac:dyDescent="0.2">
      <c r="E683" s="226"/>
    </row>
    <row r="684" spans="5:5" ht="12.75" customHeight="1" x14ac:dyDescent="0.2">
      <c r="E684" s="226"/>
    </row>
    <row r="685" spans="5:5" ht="12.75" customHeight="1" x14ac:dyDescent="0.2">
      <c r="E685" s="226"/>
    </row>
    <row r="686" spans="5:5" ht="12.75" customHeight="1" x14ac:dyDescent="0.2">
      <c r="E686" s="226"/>
    </row>
    <row r="687" spans="5:5" ht="12.75" customHeight="1" x14ac:dyDescent="0.2">
      <c r="E687" s="226"/>
    </row>
    <row r="688" spans="5:5" ht="12.75" customHeight="1" x14ac:dyDescent="0.2">
      <c r="E688" s="226"/>
    </row>
    <row r="689" spans="5:5" ht="12.75" customHeight="1" x14ac:dyDescent="0.2">
      <c r="E689" s="226"/>
    </row>
    <row r="690" spans="5:5" ht="12.75" customHeight="1" x14ac:dyDescent="0.2">
      <c r="E690" s="226"/>
    </row>
    <row r="691" spans="5:5" ht="12.75" customHeight="1" x14ac:dyDescent="0.2">
      <c r="E691" s="226"/>
    </row>
    <row r="692" spans="5:5" ht="12.75" customHeight="1" x14ac:dyDescent="0.2">
      <c r="E692" s="226"/>
    </row>
    <row r="693" spans="5:5" ht="12.75" customHeight="1" x14ac:dyDescent="0.2">
      <c r="E693" s="226"/>
    </row>
    <row r="694" spans="5:5" ht="12.75" customHeight="1" x14ac:dyDescent="0.2">
      <c r="E694" s="226"/>
    </row>
    <row r="695" spans="5:5" ht="12.75" customHeight="1" x14ac:dyDescent="0.2">
      <c r="E695" s="226"/>
    </row>
    <row r="696" spans="5:5" ht="12.75" customHeight="1" x14ac:dyDescent="0.2">
      <c r="E696" s="226"/>
    </row>
    <row r="697" spans="5:5" ht="12.75" customHeight="1" x14ac:dyDescent="0.2">
      <c r="E697" s="226"/>
    </row>
    <row r="698" spans="5:5" ht="12.75" customHeight="1" x14ac:dyDescent="0.2">
      <c r="E698" s="226"/>
    </row>
    <row r="699" spans="5:5" ht="12.75" customHeight="1" x14ac:dyDescent="0.2">
      <c r="E699" s="226"/>
    </row>
    <row r="700" spans="5:5" ht="12.75" customHeight="1" x14ac:dyDescent="0.2">
      <c r="E700" s="226"/>
    </row>
    <row r="701" spans="5:5" ht="12.75" customHeight="1" x14ac:dyDescent="0.2">
      <c r="E701" s="226"/>
    </row>
    <row r="702" spans="5:5" ht="12.75" customHeight="1" x14ac:dyDescent="0.2">
      <c r="E702" s="226"/>
    </row>
    <row r="703" spans="5:5" ht="12.75" customHeight="1" x14ac:dyDescent="0.2">
      <c r="E703" s="226"/>
    </row>
    <row r="704" spans="5:5" ht="12.75" customHeight="1" x14ac:dyDescent="0.2">
      <c r="E704" s="226"/>
    </row>
    <row r="705" spans="5:5" ht="12.75" customHeight="1" x14ac:dyDescent="0.2">
      <c r="E705" s="226"/>
    </row>
    <row r="706" spans="5:5" ht="12.75" customHeight="1" x14ac:dyDescent="0.2">
      <c r="E706" s="226"/>
    </row>
    <row r="707" spans="5:5" ht="12.75" customHeight="1" x14ac:dyDescent="0.2">
      <c r="E707" s="226"/>
    </row>
    <row r="708" spans="5:5" ht="12.75" customHeight="1" x14ac:dyDescent="0.2">
      <c r="E708" s="226"/>
    </row>
    <row r="709" spans="5:5" ht="12.75" customHeight="1" x14ac:dyDescent="0.2">
      <c r="E709" s="226"/>
    </row>
    <row r="710" spans="5:5" ht="12.75" customHeight="1" x14ac:dyDescent="0.2">
      <c r="E710" s="226"/>
    </row>
    <row r="711" spans="5:5" ht="12.75" customHeight="1" x14ac:dyDescent="0.2">
      <c r="E711" s="226"/>
    </row>
    <row r="712" spans="5:5" ht="12.75" customHeight="1" x14ac:dyDescent="0.2">
      <c r="E712" s="226"/>
    </row>
    <row r="713" spans="5:5" ht="12.75" customHeight="1" x14ac:dyDescent="0.2">
      <c r="E713" s="226"/>
    </row>
    <row r="714" spans="5:5" ht="12.75" customHeight="1" x14ac:dyDescent="0.2">
      <c r="E714" s="226"/>
    </row>
    <row r="715" spans="5:5" ht="12.75" customHeight="1" x14ac:dyDescent="0.2">
      <c r="E715" s="226"/>
    </row>
    <row r="716" spans="5:5" ht="12.75" customHeight="1" x14ac:dyDescent="0.2">
      <c r="E716" s="226"/>
    </row>
    <row r="717" spans="5:5" ht="12.75" customHeight="1" x14ac:dyDescent="0.2">
      <c r="E717" s="226"/>
    </row>
    <row r="718" spans="5:5" ht="12.75" customHeight="1" x14ac:dyDescent="0.2">
      <c r="E718" s="226"/>
    </row>
    <row r="719" spans="5:5" ht="12.75" customHeight="1" x14ac:dyDescent="0.2">
      <c r="E719" s="226"/>
    </row>
    <row r="720" spans="5:5" ht="12.75" customHeight="1" x14ac:dyDescent="0.2">
      <c r="E720" s="226"/>
    </row>
    <row r="721" spans="5:5" ht="12.75" customHeight="1" x14ac:dyDescent="0.2">
      <c r="E721" s="226"/>
    </row>
    <row r="722" spans="5:5" ht="12.75" customHeight="1" x14ac:dyDescent="0.2">
      <c r="E722" s="226"/>
    </row>
    <row r="723" spans="5:5" ht="12.75" customHeight="1" x14ac:dyDescent="0.2">
      <c r="E723" s="226"/>
    </row>
    <row r="724" spans="5:5" ht="12.75" customHeight="1" x14ac:dyDescent="0.2">
      <c r="E724" s="226"/>
    </row>
    <row r="725" spans="5:5" ht="12.75" customHeight="1" x14ac:dyDescent="0.2">
      <c r="E725" s="226"/>
    </row>
    <row r="726" spans="5:5" ht="12.75" customHeight="1" x14ac:dyDescent="0.2">
      <c r="E726" s="226"/>
    </row>
    <row r="727" spans="5:5" ht="12.75" customHeight="1" x14ac:dyDescent="0.2">
      <c r="E727" s="226"/>
    </row>
    <row r="728" spans="5:5" ht="12.75" customHeight="1" x14ac:dyDescent="0.2">
      <c r="E728" s="226"/>
    </row>
    <row r="729" spans="5:5" ht="12.75" customHeight="1" x14ac:dyDescent="0.2">
      <c r="E729" s="226"/>
    </row>
    <row r="730" spans="5:5" ht="12.75" customHeight="1" x14ac:dyDescent="0.2">
      <c r="E730" s="226"/>
    </row>
    <row r="731" spans="5:5" ht="12.75" customHeight="1" x14ac:dyDescent="0.2">
      <c r="E731" s="226"/>
    </row>
    <row r="732" spans="5:5" ht="12.75" customHeight="1" x14ac:dyDescent="0.2">
      <c r="E732" s="226"/>
    </row>
    <row r="733" spans="5:5" ht="12.75" customHeight="1" x14ac:dyDescent="0.2">
      <c r="E733" s="226"/>
    </row>
    <row r="734" spans="5:5" ht="12.75" customHeight="1" x14ac:dyDescent="0.2">
      <c r="E734" s="226"/>
    </row>
    <row r="735" spans="5:5" ht="12.75" customHeight="1" x14ac:dyDescent="0.2">
      <c r="E735" s="226"/>
    </row>
    <row r="736" spans="5:5" ht="12.75" customHeight="1" x14ac:dyDescent="0.2">
      <c r="E736" s="226"/>
    </row>
    <row r="737" spans="5:5" ht="12.75" customHeight="1" x14ac:dyDescent="0.2">
      <c r="E737" s="226"/>
    </row>
    <row r="738" spans="5:5" ht="12.75" customHeight="1" x14ac:dyDescent="0.2">
      <c r="E738" s="226"/>
    </row>
    <row r="739" spans="5:5" ht="12.75" customHeight="1" x14ac:dyDescent="0.2">
      <c r="E739" s="226"/>
    </row>
    <row r="740" spans="5:5" ht="12.75" customHeight="1" x14ac:dyDescent="0.2">
      <c r="E740" s="226"/>
    </row>
    <row r="741" spans="5:5" ht="12.75" customHeight="1" x14ac:dyDescent="0.2">
      <c r="E741" s="226"/>
    </row>
    <row r="742" spans="5:5" ht="12.75" customHeight="1" x14ac:dyDescent="0.2">
      <c r="E742" s="226"/>
    </row>
    <row r="743" spans="5:5" ht="12.75" customHeight="1" x14ac:dyDescent="0.2">
      <c r="E743" s="226"/>
    </row>
    <row r="744" spans="5:5" ht="12.75" customHeight="1" x14ac:dyDescent="0.2">
      <c r="E744" s="226"/>
    </row>
    <row r="745" spans="5:5" ht="12.75" customHeight="1" x14ac:dyDescent="0.2">
      <c r="E745" s="226"/>
    </row>
    <row r="746" spans="5:5" ht="12.75" customHeight="1" x14ac:dyDescent="0.2">
      <c r="E746" s="226"/>
    </row>
    <row r="747" spans="5:5" ht="12.75" customHeight="1" x14ac:dyDescent="0.2">
      <c r="E747" s="226"/>
    </row>
    <row r="748" spans="5:5" ht="12.75" customHeight="1" x14ac:dyDescent="0.2">
      <c r="E748" s="226"/>
    </row>
    <row r="749" spans="5:5" ht="12.75" customHeight="1" x14ac:dyDescent="0.2">
      <c r="E749" s="226"/>
    </row>
    <row r="750" spans="5:5" ht="12.75" customHeight="1" x14ac:dyDescent="0.2">
      <c r="E750" s="226"/>
    </row>
    <row r="751" spans="5:5" ht="12.75" customHeight="1" x14ac:dyDescent="0.2">
      <c r="E751" s="226"/>
    </row>
    <row r="752" spans="5:5" ht="12.75" customHeight="1" x14ac:dyDescent="0.2">
      <c r="E752" s="226"/>
    </row>
    <row r="753" spans="5:5" ht="12.75" customHeight="1" x14ac:dyDescent="0.2">
      <c r="E753" s="226"/>
    </row>
    <row r="754" spans="5:5" ht="12.75" customHeight="1" x14ac:dyDescent="0.2">
      <c r="E754" s="226"/>
    </row>
    <row r="755" spans="5:5" ht="12.75" customHeight="1" x14ac:dyDescent="0.2">
      <c r="E755" s="226"/>
    </row>
    <row r="756" spans="5:5" ht="12.75" customHeight="1" x14ac:dyDescent="0.2">
      <c r="E756" s="226"/>
    </row>
    <row r="757" spans="5:5" ht="12.75" customHeight="1" x14ac:dyDescent="0.2">
      <c r="E757" s="226"/>
    </row>
    <row r="758" spans="5:5" ht="12.75" customHeight="1" x14ac:dyDescent="0.2">
      <c r="E758" s="226"/>
    </row>
    <row r="759" spans="5:5" ht="12.75" customHeight="1" x14ac:dyDescent="0.2">
      <c r="E759" s="226"/>
    </row>
    <row r="760" spans="5:5" ht="12.75" customHeight="1" x14ac:dyDescent="0.2">
      <c r="E760" s="226"/>
    </row>
    <row r="761" spans="5:5" ht="12.75" customHeight="1" x14ac:dyDescent="0.2">
      <c r="E761" s="226"/>
    </row>
    <row r="762" spans="5:5" ht="12.75" customHeight="1" x14ac:dyDescent="0.2">
      <c r="E762" s="226"/>
    </row>
    <row r="763" spans="5:5" ht="12.75" customHeight="1" x14ac:dyDescent="0.2">
      <c r="E763" s="226"/>
    </row>
    <row r="764" spans="5:5" ht="12.75" customHeight="1" x14ac:dyDescent="0.2">
      <c r="E764" s="226"/>
    </row>
    <row r="765" spans="5:5" ht="12.75" customHeight="1" x14ac:dyDescent="0.2">
      <c r="E765" s="226"/>
    </row>
    <row r="766" spans="5:5" ht="12.75" customHeight="1" x14ac:dyDescent="0.2">
      <c r="E766" s="226"/>
    </row>
    <row r="767" spans="5:5" ht="12.75" customHeight="1" x14ac:dyDescent="0.2">
      <c r="E767" s="226"/>
    </row>
    <row r="768" spans="5:5" ht="12.75" customHeight="1" x14ac:dyDescent="0.2">
      <c r="E768" s="226"/>
    </row>
    <row r="769" spans="5:5" ht="12.75" customHeight="1" x14ac:dyDescent="0.2">
      <c r="E769" s="226"/>
    </row>
    <row r="770" spans="5:5" ht="12.75" customHeight="1" x14ac:dyDescent="0.2">
      <c r="E770" s="226"/>
    </row>
    <row r="771" spans="5:5" ht="12.75" customHeight="1" x14ac:dyDescent="0.2">
      <c r="E771" s="226"/>
    </row>
    <row r="772" spans="5:5" ht="12.75" customHeight="1" x14ac:dyDescent="0.2">
      <c r="E772" s="226"/>
    </row>
    <row r="773" spans="5:5" ht="12.75" customHeight="1" x14ac:dyDescent="0.2">
      <c r="E773" s="226"/>
    </row>
    <row r="774" spans="5:5" ht="12.75" customHeight="1" x14ac:dyDescent="0.2">
      <c r="E774" s="226"/>
    </row>
    <row r="775" spans="5:5" ht="12.75" customHeight="1" x14ac:dyDescent="0.2">
      <c r="E775" s="226"/>
    </row>
    <row r="776" spans="5:5" ht="12.75" customHeight="1" x14ac:dyDescent="0.2">
      <c r="E776" s="226"/>
    </row>
    <row r="777" spans="5:5" ht="12.75" customHeight="1" x14ac:dyDescent="0.2">
      <c r="E777" s="226"/>
    </row>
    <row r="778" spans="5:5" ht="12.75" customHeight="1" x14ac:dyDescent="0.2">
      <c r="E778" s="226"/>
    </row>
    <row r="779" spans="5:5" ht="12.75" customHeight="1" x14ac:dyDescent="0.2">
      <c r="E779" s="226"/>
    </row>
    <row r="780" spans="5:5" ht="12.75" customHeight="1" x14ac:dyDescent="0.2">
      <c r="E780" s="226"/>
    </row>
    <row r="781" spans="5:5" ht="12.75" customHeight="1" x14ac:dyDescent="0.2">
      <c r="E781" s="226"/>
    </row>
    <row r="782" spans="5:5" ht="12.75" customHeight="1" x14ac:dyDescent="0.2">
      <c r="E782" s="226"/>
    </row>
    <row r="783" spans="5:5" ht="12.75" customHeight="1" x14ac:dyDescent="0.2">
      <c r="E783" s="226"/>
    </row>
    <row r="784" spans="5:5" ht="12.75" customHeight="1" x14ac:dyDescent="0.2">
      <c r="E784" s="226"/>
    </row>
    <row r="785" spans="5:5" ht="12.75" customHeight="1" x14ac:dyDescent="0.2">
      <c r="E785" s="226"/>
    </row>
    <row r="786" spans="5:5" ht="12.75" customHeight="1" x14ac:dyDescent="0.2">
      <c r="E786" s="226"/>
    </row>
    <row r="787" spans="5:5" ht="12.75" customHeight="1" x14ac:dyDescent="0.2">
      <c r="E787" s="226"/>
    </row>
    <row r="788" spans="5:5" ht="12.75" customHeight="1" x14ac:dyDescent="0.2">
      <c r="E788" s="226"/>
    </row>
    <row r="789" spans="5:5" ht="12.75" customHeight="1" x14ac:dyDescent="0.2">
      <c r="E789" s="226"/>
    </row>
    <row r="790" spans="5:5" ht="12.75" customHeight="1" x14ac:dyDescent="0.2">
      <c r="E790" s="226"/>
    </row>
    <row r="791" spans="5:5" ht="12.75" customHeight="1" x14ac:dyDescent="0.2">
      <c r="E791" s="226"/>
    </row>
    <row r="792" spans="5:5" ht="12.75" customHeight="1" x14ac:dyDescent="0.2">
      <c r="E792" s="226"/>
    </row>
    <row r="793" spans="5:5" ht="12.75" customHeight="1" x14ac:dyDescent="0.2">
      <c r="E793" s="226"/>
    </row>
    <row r="794" spans="5:5" ht="12.75" customHeight="1" x14ac:dyDescent="0.2">
      <c r="E794" s="226"/>
    </row>
    <row r="795" spans="5:5" ht="12.75" customHeight="1" x14ac:dyDescent="0.2">
      <c r="E795" s="226"/>
    </row>
    <row r="796" spans="5:5" ht="12.75" customHeight="1" x14ac:dyDescent="0.2">
      <c r="E796" s="226"/>
    </row>
    <row r="797" spans="5:5" ht="12.75" customHeight="1" x14ac:dyDescent="0.2">
      <c r="E797" s="226"/>
    </row>
    <row r="798" spans="5:5" ht="12.75" customHeight="1" x14ac:dyDescent="0.2">
      <c r="E798" s="226"/>
    </row>
    <row r="799" spans="5:5" ht="12.75" customHeight="1" x14ac:dyDescent="0.2">
      <c r="E799" s="226"/>
    </row>
    <row r="800" spans="5:5" ht="12.75" customHeight="1" x14ac:dyDescent="0.2">
      <c r="E800" s="226"/>
    </row>
    <row r="801" spans="5:5" ht="12.75" customHeight="1" x14ac:dyDescent="0.2">
      <c r="E801" s="226"/>
    </row>
    <row r="802" spans="5:5" ht="12.75" customHeight="1" x14ac:dyDescent="0.2">
      <c r="E802" s="226"/>
    </row>
    <row r="803" spans="5:5" ht="12.75" customHeight="1" x14ac:dyDescent="0.2">
      <c r="E803" s="226"/>
    </row>
    <row r="804" spans="5:5" ht="12.75" customHeight="1" x14ac:dyDescent="0.2">
      <c r="E804" s="226"/>
    </row>
    <row r="805" spans="5:5" ht="12.75" customHeight="1" x14ac:dyDescent="0.2">
      <c r="E805" s="226"/>
    </row>
    <row r="806" spans="5:5" ht="12.75" customHeight="1" x14ac:dyDescent="0.2">
      <c r="E806" s="226"/>
    </row>
    <row r="807" spans="5:5" ht="12.75" customHeight="1" x14ac:dyDescent="0.2">
      <c r="E807" s="226"/>
    </row>
    <row r="808" spans="5:5" ht="12.75" customHeight="1" x14ac:dyDescent="0.2">
      <c r="E808" s="226"/>
    </row>
    <row r="809" spans="5:5" ht="12.75" customHeight="1" x14ac:dyDescent="0.2">
      <c r="E809" s="226"/>
    </row>
    <row r="810" spans="5:5" ht="12.75" customHeight="1" x14ac:dyDescent="0.2">
      <c r="E810" s="226"/>
    </row>
    <row r="811" spans="5:5" ht="12.75" customHeight="1" x14ac:dyDescent="0.2">
      <c r="E811" s="226"/>
    </row>
    <row r="812" spans="5:5" ht="12.75" customHeight="1" x14ac:dyDescent="0.2">
      <c r="E812" s="226"/>
    </row>
    <row r="813" spans="5:5" ht="12.75" customHeight="1" x14ac:dyDescent="0.2">
      <c r="E813" s="226"/>
    </row>
    <row r="814" spans="5:5" ht="12.75" customHeight="1" x14ac:dyDescent="0.2">
      <c r="E814" s="226"/>
    </row>
    <row r="815" spans="5:5" ht="12.75" customHeight="1" x14ac:dyDescent="0.2">
      <c r="E815" s="226"/>
    </row>
    <row r="816" spans="5:5" ht="12.75" customHeight="1" x14ac:dyDescent="0.2">
      <c r="E816" s="226"/>
    </row>
    <row r="817" spans="5:5" ht="12.75" customHeight="1" x14ac:dyDescent="0.2">
      <c r="E817" s="226"/>
    </row>
    <row r="818" spans="5:5" ht="12.75" customHeight="1" x14ac:dyDescent="0.2">
      <c r="E818" s="226"/>
    </row>
    <row r="819" spans="5:5" ht="12.75" customHeight="1" x14ac:dyDescent="0.2">
      <c r="E819" s="226"/>
    </row>
    <row r="820" spans="5:5" ht="12.75" customHeight="1" x14ac:dyDescent="0.2">
      <c r="E820" s="226"/>
    </row>
    <row r="821" spans="5:5" ht="12.75" customHeight="1" x14ac:dyDescent="0.2">
      <c r="E821" s="226"/>
    </row>
    <row r="822" spans="5:5" ht="12.75" customHeight="1" x14ac:dyDescent="0.2">
      <c r="E822" s="226"/>
    </row>
    <row r="823" spans="5:5" ht="12.75" customHeight="1" x14ac:dyDescent="0.2">
      <c r="E823" s="226"/>
    </row>
    <row r="824" spans="5:5" ht="12.75" customHeight="1" x14ac:dyDescent="0.2">
      <c r="E824" s="226"/>
    </row>
    <row r="825" spans="5:5" ht="12.75" customHeight="1" x14ac:dyDescent="0.2">
      <c r="E825" s="226"/>
    </row>
    <row r="826" spans="5:5" ht="12.75" customHeight="1" x14ac:dyDescent="0.2">
      <c r="E826" s="226"/>
    </row>
    <row r="827" spans="5:5" ht="12.75" customHeight="1" x14ac:dyDescent="0.2">
      <c r="E827" s="226"/>
    </row>
    <row r="828" spans="5:5" ht="12.75" customHeight="1" x14ac:dyDescent="0.2">
      <c r="E828" s="226"/>
    </row>
    <row r="829" spans="5:5" ht="12.75" customHeight="1" x14ac:dyDescent="0.2">
      <c r="E829" s="226"/>
    </row>
    <row r="830" spans="5:5" ht="12.75" customHeight="1" x14ac:dyDescent="0.2">
      <c r="E830" s="226"/>
    </row>
    <row r="831" spans="5:5" ht="12.75" customHeight="1" x14ac:dyDescent="0.2">
      <c r="E831" s="226"/>
    </row>
    <row r="832" spans="5:5" ht="12.75" customHeight="1" x14ac:dyDescent="0.2">
      <c r="E832" s="226"/>
    </row>
    <row r="833" spans="5:5" ht="12.75" customHeight="1" x14ac:dyDescent="0.2">
      <c r="E833" s="226"/>
    </row>
    <row r="834" spans="5:5" ht="12.75" customHeight="1" x14ac:dyDescent="0.2">
      <c r="E834" s="226"/>
    </row>
    <row r="835" spans="5:5" ht="12.75" customHeight="1" x14ac:dyDescent="0.2">
      <c r="E835" s="226"/>
    </row>
    <row r="836" spans="5:5" ht="12.75" customHeight="1" x14ac:dyDescent="0.2">
      <c r="E836" s="226"/>
    </row>
    <row r="837" spans="5:5" ht="12.75" customHeight="1" x14ac:dyDescent="0.2">
      <c r="E837" s="226"/>
    </row>
    <row r="838" spans="5:5" ht="12.75" customHeight="1" x14ac:dyDescent="0.2">
      <c r="E838" s="226"/>
    </row>
    <row r="839" spans="5:5" ht="12.75" customHeight="1" x14ac:dyDescent="0.2">
      <c r="E839" s="226"/>
    </row>
    <row r="840" spans="5:5" ht="12.75" customHeight="1" x14ac:dyDescent="0.2">
      <c r="E840" s="226"/>
    </row>
    <row r="841" spans="5:5" ht="12.75" customHeight="1" x14ac:dyDescent="0.2">
      <c r="E841" s="226"/>
    </row>
    <row r="842" spans="5:5" ht="12.75" customHeight="1" x14ac:dyDescent="0.2">
      <c r="E842" s="226"/>
    </row>
    <row r="843" spans="5:5" ht="12.75" customHeight="1" x14ac:dyDescent="0.2">
      <c r="E843" s="226"/>
    </row>
    <row r="844" spans="5:5" ht="12.75" customHeight="1" x14ac:dyDescent="0.2">
      <c r="E844" s="226"/>
    </row>
    <row r="845" spans="5:5" ht="12.75" customHeight="1" x14ac:dyDescent="0.2">
      <c r="E845" s="226"/>
    </row>
    <row r="846" spans="5:5" ht="12.75" customHeight="1" x14ac:dyDescent="0.2">
      <c r="E846" s="226"/>
    </row>
    <row r="847" spans="5:5" ht="12.75" customHeight="1" x14ac:dyDescent="0.2">
      <c r="E847" s="226"/>
    </row>
    <row r="848" spans="5:5" ht="12.75" customHeight="1" x14ac:dyDescent="0.2">
      <c r="E848" s="226"/>
    </row>
    <row r="849" spans="5:5" ht="12.75" customHeight="1" x14ac:dyDescent="0.2">
      <c r="E849" s="226"/>
    </row>
    <row r="850" spans="5:5" ht="12.75" customHeight="1" x14ac:dyDescent="0.2">
      <c r="E850" s="226"/>
    </row>
    <row r="851" spans="5:5" ht="12.75" customHeight="1" x14ac:dyDescent="0.2">
      <c r="E851" s="226"/>
    </row>
    <row r="852" spans="5:5" ht="12.75" customHeight="1" x14ac:dyDescent="0.2">
      <c r="E852" s="226"/>
    </row>
    <row r="853" spans="5:5" ht="12.75" customHeight="1" x14ac:dyDescent="0.2">
      <c r="E853" s="226"/>
    </row>
    <row r="854" spans="5:5" ht="12.75" customHeight="1" x14ac:dyDescent="0.2">
      <c r="E854" s="226"/>
    </row>
    <row r="855" spans="5:5" ht="12.75" customHeight="1" x14ac:dyDescent="0.2">
      <c r="E855" s="226"/>
    </row>
    <row r="856" spans="5:5" ht="12.75" customHeight="1" x14ac:dyDescent="0.2">
      <c r="E856" s="226"/>
    </row>
    <row r="857" spans="5:5" ht="12.75" customHeight="1" x14ac:dyDescent="0.2">
      <c r="E857" s="226"/>
    </row>
    <row r="858" spans="5:5" ht="12.75" customHeight="1" x14ac:dyDescent="0.2">
      <c r="E858" s="226"/>
    </row>
    <row r="859" spans="5:5" ht="12.75" customHeight="1" x14ac:dyDescent="0.2">
      <c r="E859" s="226"/>
    </row>
    <row r="860" spans="5:5" ht="12.75" customHeight="1" x14ac:dyDescent="0.2">
      <c r="E860" s="226"/>
    </row>
    <row r="861" spans="5:5" ht="12.75" customHeight="1" x14ac:dyDescent="0.2">
      <c r="E861" s="226"/>
    </row>
    <row r="862" spans="5:5" ht="12.75" customHeight="1" x14ac:dyDescent="0.2">
      <c r="E862" s="226"/>
    </row>
    <row r="863" spans="5:5" ht="12.75" customHeight="1" x14ac:dyDescent="0.2">
      <c r="E863" s="226"/>
    </row>
    <row r="864" spans="5:5" ht="12.75" customHeight="1" x14ac:dyDescent="0.2">
      <c r="E864" s="226"/>
    </row>
    <row r="865" spans="5:5" ht="12.75" customHeight="1" x14ac:dyDescent="0.2">
      <c r="E865" s="226"/>
    </row>
    <row r="866" spans="5:5" ht="12.75" customHeight="1" x14ac:dyDescent="0.2">
      <c r="E866" s="226"/>
    </row>
    <row r="867" spans="5:5" ht="12.75" customHeight="1" x14ac:dyDescent="0.2">
      <c r="E867" s="226"/>
    </row>
    <row r="868" spans="5:5" ht="12.75" customHeight="1" x14ac:dyDescent="0.2">
      <c r="E868" s="226"/>
    </row>
    <row r="869" spans="5:5" ht="12.75" customHeight="1" x14ac:dyDescent="0.2">
      <c r="E869" s="226"/>
    </row>
    <row r="870" spans="5:5" ht="12.75" customHeight="1" x14ac:dyDescent="0.2">
      <c r="E870" s="226"/>
    </row>
    <row r="871" spans="5:5" ht="12.75" customHeight="1" x14ac:dyDescent="0.2">
      <c r="E871" s="226"/>
    </row>
    <row r="872" spans="5:5" ht="12.75" customHeight="1" x14ac:dyDescent="0.2">
      <c r="E872" s="226"/>
    </row>
    <row r="873" spans="5:5" ht="12.75" customHeight="1" x14ac:dyDescent="0.2">
      <c r="E873" s="226"/>
    </row>
    <row r="874" spans="5:5" ht="12.75" customHeight="1" x14ac:dyDescent="0.2">
      <c r="E874" s="226"/>
    </row>
    <row r="875" spans="5:5" ht="12.75" customHeight="1" x14ac:dyDescent="0.2">
      <c r="E875" s="226"/>
    </row>
    <row r="876" spans="5:5" ht="12.75" customHeight="1" x14ac:dyDescent="0.2">
      <c r="E876" s="226"/>
    </row>
    <row r="877" spans="5:5" ht="12.75" customHeight="1" x14ac:dyDescent="0.2">
      <c r="E877" s="226"/>
    </row>
    <row r="878" spans="5:5" ht="12.75" customHeight="1" x14ac:dyDescent="0.2">
      <c r="E878" s="226"/>
    </row>
    <row r="879" spans="5:5" ht="12.75" customHeight="1" x14ac:dyDescent="0.2">
      <c r="E879" s="226"/>
    </row>
    <row r="880" spans="5:5" ht="12.75" customHeight="1" x14ac:dyDescent="0.2">
      <c r="E880" s="226"/>
    </row>
    <row r="881" spans="5:5" ht="12.75" customHeight="1" x14ac:dyDescent="0.2">
      <c r="E881" s="226"/>
    </row>
    <row r="882" spans="5:5" ht="12.75" customHeight="1" x14ac:dyDescent="0.2">
      <c r="E882" s="226"/>
    </row>
    <row r="883" spans="5:5" ht="12.75" customHeight="1" x14ac:dyDescent="0.2">
      <c r="E883" s="226"/>
    </row>
    <row r="884" spans="5:5" ht="12.75" customHeight="1" x14ac:dyDescent="0.2">
      <c r="E884" s="226"/>
    </row>
    <row r="885" spans="5:5" ht="12.75" customHeight="1" x14ac:dyDescent="0.2">
      <c r="E885" s="226"/>
    </row>
    <row r="886" spans="5:5" ht="12.75" customHeight="1" x14ac:dyDescent="0.2">
      <c r="E886" s="226"/>
    </row>
    <row r="887" spans="5:5" ht="12.75" customHeight="1" x14ac:dyDescent="0.2">
      <c r="E887" s="226"/>
    </row>
    <row r="888" spans="5:5" ht="12.75" customHeight="1" x14ac:dyDescent="0.2">
      <c r="E888" s="226"/>
    </row>
    <row r="889" spans="5:5" ht="12.75" customHeight="1" x14ac:dyDescent="0.2">
      <c r="E889" s="226"/>
    </row>
    <row r="890" spans="5:5" ht="12.75" customHeight="1" x14ac:dyDescent="0.2">
      <c r="E890" s="226"/>
    </row>
    <row r="891" spans="5:5" ht="12.75" customHeight="1" x14ac:dyDescent="0.2">
      <c r="E891" s="226"/>
    </row>
    <row r="892" spans="5:5" ht="12.75" customHeight="1" x14ac:dyDescent="0.2">
      <c r="E892" s="226"/>
    </row>
    <row r="893" spans="5:5" ht="12.75" customHeight="1" x14ac:dyDescent="0.2">
      <c r="E893" s="226"/>
    </row>
    <row r="894" spans="5:5" ht="12.75" customHeight="1" x14ac:dyDescent="0.2">
      <c r="E894" s="226"/>
    </row>
    <row r="895" spans="5:5" ht="12.75" customHeight="1" x14ac:dyDescent="0.2">
      <c r="E895" s="226"/>
    </row>
    <row r="896" spans="5:5" ht="12.75" customHeight="1" x14ac:dyDescent="0.2">
      <c r="E896" s="226"/>
    </row>
    <row r="897" spans="5:5" ht="12.75" customHeight="1" x14ac:dyDescent="0.2">
      <c r="E897" s="226"/>
    </row>
    <row r="898" spans="5:5" ht="12.75" customHeight="1" x14ac:dyDescent="0.2">
      <c r="E898" s="226"/>
    </row>
    <row r="899" spans="5:5" ht="12.75" customHeight="1" x14ac:dyDescent="0.2">
      <c r="E899" s="226"/>
    </row>
    <row r="900" spans="5:5" ht="12.75" customHeight="1" x14ac:dyDescent="0.2">
      <c r="E900" s="226"/>
    </row>
    <row r="901" spans="5:5" ht="12.75" customHeight="1" x14ac:dyDescent="0.2">
      <c r="E901" s="226"/>
    </row>
    <row r="902" spans="5:5" ht="12.75" customHeight="1" x14ac:dyDescent="0.2">
      <c r="E902" s="226"/>
    </row>
    <row r="903" spans="5:5" ht="12.75" customHeight="1" x14ac:dyDescent="0.2">
      <c r="E903" s="226"/>
    </row>
    <row r="904" spans="5:5" ht="12.75" customHeight="1" x14ac:dyDescent="0.2">
      <c r="E904" s="226"/>
    </row>
    <row r="905" spans="5:5" ht="12.75" customHeight="1" x14ac:dyDescent="0.2">
      <c r="E905" s="226"/>
    </row>
    <row r="906" spans="5:5" ht="12.75" customHeight="1" x14ac:dyDescent="0.2">
      <c r="E906" s="226"/>
    </row>
    <row r="907" spans="5:5" ht="12.75" customHeight="1" x14ac:dyDescent="0.2">
      <c r="E907" s="226"/>
    </row>
    <row r="908" spans="5:5" ht="12.75" customHeight="1" x14ac:dyDescent="0.2">
      <c r="E908" s="226"/>
    </row>
    <row r="909" spans="5:5" ht="12.75" customHeight="1" x14ac:dyDescent="0.2">
      <c r="E909" s="226"/>
    </row>
    <row r="910" spans="5:5" ht="12.75" customHeight="1" x14ac:dyDescent="0.2">
      <c r="E910" s="226"/>
    </row>
    <row r="911" spans="5:5" ht="12.75" customHeight="1" x14ac:dyDescent="0.2">
      <c r="E911" s="226"/>
    </row>
    <row r="912" spans="5:5" ht="12.75" customHeight="1" x14ac:dyDescent="0.2">
      <c r="E912" s="226"/>
    </row>
    <row r="913" spans="5:5" ht="12.75" customHeight="1" x14ac:dyDescent="0.2">
      <c r="E913" s="226"/>
    </row>
    <row r="914" spans="5:5" ht="12.75" customHeight="1" x14ac:dyDescent="0.2">
      <c r="E914" s="226"/>
    </row>
    <row r="915" spans="5:5" ht="12.75" customHeight="1" x14ac:dyDescent="0.2">
      <c r="E915" s="226"/>
    </row>
    <row r="916" spans="5:5" ht="12.75" customHeight="1" x14ac:dyDescent="0.2">
      <c r="E916" s="226"/>
    </row>
    <row r="917" spans="5:5" ht="12.75" customHeight="1" x14ac:dyDescent="0.2">
      <c r="E917" s="226"/>
    </row>
    <row r="918" spans="5:5" ht="12.75" customHeight="1" x14ac:dyDescent="0.2">
      <c r="E918" s="226"/>
    </row>
    <row r="919" spans="5:5" ht="12.75" customHeight="1" x14ac:dyDescent="0.2">
      <c r="E919" s="226"/>
    </row>
    <row r="920" spans="5:5" ht="12.75" customHeight="1" x14ac:dyDescent="0.2">
      <c r="E920" s="226"/>
    </row>
    <row r="921" spans="5:5" ht="12.75" customHeight="1" x14ac:dyDescent="0.2">
      <c r="E921" s="226"/>
    </row>
    <row r="922" spans="5:5" ht="12.75" customHeight="1" x14ac:dyDescent="0.2">
      <c r="E922" s="226"/>
    </row>
    <row r="923" spans="5:5" ht="12.75" customHeight="1" x14ac:dyDescent="0.2">
      <c r="E923" s="226"/>
    </row>
    <row r="924" spans="5:5" ht="12.75" customHeight="1" x14ac:dyDescent="0.2">
      <c r="E924" s="226"/>
    </row>
    <row r="925" spans="5:5" ht="12.75" customHeight="1" x14ac:dyDescent="0.2">
      <c r="E925" s="226"/>
    </row>
    <row r="926" spans="5:5" ht="12.75" customHeight="1" x14ac:dyDescent="0.2">
      <c r="E926" s="226"/>
    </row>
    <row r="927" spans="5:5" ht="12.75" customHeight="1" x14ac:dyDescent="0.2">
      <c r="E927" s="226"/>
    </row>
    <row r="928" spans="5:5" ht="12.75" customHeight="1" x14ac:dyDescent="0.2">
      <c r="E928" s="226"/>
    </row>
    <row r="929" spans="5:5" ht="12.75" customHeight="1" x14ac:dyDescent="0.2">
      <c r="E929" s="226"/>
    </row>
    <row r="930" spans="5:5" ht="12.75" customHeight="1" x14ac:dyDescent="0.2">
      <c r="E930" s="226"/>
    </row>
    <row r="931" spans="5:5" ht="12.75" customHeight="1" x14ac:dyDescent="0.2">
      <c r="E931" s="226"/>
    </row>
    <row r="932" spans="5:5" ht="12.75" customHeight="1" x14ac:dyDescent="0.2">
      <c r="E932" s="226"/>
    </row>
    <row r="933" spans="5:5" ht="12.75" customHeight="1" x14ac:dyDescent="0.2">
      <c r="E933" s="226"/>
    </row>
    <row r="934" spans="5:5" ht="12.75" customHeight="1" x14ac:dyDescent="0.2">
      <c r="E934" s="226"/>
    </row>
    <row r="935" spans="5:5" ht="12.75" customHeight="1" x14ac:dyDescent="0.2">
      <c r="E935" s="226"/>
    </row>
    <row r="936" spans="5:5" ht="12.75" customHeight="1" x14ac:dyDescent="0.2">
      <c r="E936" s="226"/>
    </row>
    <row r="937" spans="5:5" ht="12.75" customHeight="1" x14ac:dyDescent="0.2">
      <c r="E937" s="226"/>
    </row>
    <row r="938" spans="5:5" ht="12.75" customHeight="1" x14ac:dyDescent="0.2">
      <c r="E938" s="226"/>
    </row>
    <row r="939" spans="5:5" ht="12.75" customHeight="1" x14ac:dyDescent="0.2">
      <c r="E939" s="226"/>
    </row>
    <row r="940" spans="5:5" ht="12.75" customHeight="1" x14ac:dyDescent="0.2">
      <c r="E940" s="226"/>
    </row>
    <row r="941" spans="5:5" ht="12.75" customHeight="1" x14ac:dyDescent="0.2">
      <c r="E941" s="226"/>
    </row>
    <row r="942" spans="5:5" ht="12.75" customHeight="1" x14ac:dyDescent="0.2">
      <c r="E942" s="226"/>
    </row>
    <row r="943" spans="5:5" ht="12.75" customHeight="1" x14ac:dyDescent="0.2">
      <c r="E943" s="226"/>
    </row>
    <row r="944" spans="5:5" ht="12.75" customHeight="1" x14ac:dyDescent="0.2">
      <c r="E944" s="226"/>
    </row>
    <row r="945" spans="5:5" ht="12.75" customHeight="1" x14ac:dyDescent="0.2">
      <c r="E945" s="226"/>
    </row>
    <row r="946" spans="5:5" ht="12.75" customHeight="1" x14ac:dyDescent="0.2">
      <c r="E946" s="226"/>
    </row>
    <row r="947" spans="5:5" ht="12.75" customHeight="1" x14ac:dyDescent="0.2">
      <c r="E947" s="226"/>
    </row>
    <row r="948" spans="5:5" ht="12.75" customHeight="1" x14ac:dyDescent="0.2">
      <c r="E948" s="226"/>
    </row>
    <row r="949" spans="5:5" ht="12.75" customHeight="1" x14ac:dyDescent="0.2">
      <c r="E949" s="226"/>
    </row>
    <row r="950" spans="5:5" ht="12.75" customHeight="1" x14ac:dyDescent="0.2">
      <c r="E950" s="226"/>
    </row>
    <row r="951" spans="5:5" ht="12.75" customHeight="1" x14ac:dyDescent="0.2">
      <c r="E951" s="226"/>
    </row>
    <row r="952" spans="5:5" ht="12.75" customHeight="1" x14ac:dyDescent="0.2">
      <c r="E952" s="226"/>
    </row>
    <row r="953" spans="5:5" ht="12.75" customHeight="1" x14ac:dyDescent="0.2">
      <c r="E953" s="226"/>
    </row>
    <row r="954" spans="5:5" ht="12.75" customHeight="1" x14ac:dyDescent="0.2">
      <c r="E954" s="226"/>
    </row>
    <row r="955" spans="5:5" ht="12.75" customHeight="1" x14ac:dyDescent="0.2">
      <c r="E955" s="226"/>
    </row>
    <row r="956" spans="5:5" ht="12.75" customHeight="1" x14ac:dyDescent="0.2">
      <c r="E956" s="226"/>
    </row>
    <row r="957" spans="5:5" ht="12.75" customHeight="1" x14ac:dyDescent="0.2">
      <c r="E957" s="226"/>
    </row>
    <row r="958" spans="5:5" ht="12.75" customHeight="1" x14ac:dyDescent="0.2">
      <c r="E958" s="226"/>
    </row>
    <row r="959" spans="5:5" ht="12.75" customHeight="1" x14ac:dyDescent="0.2">
      <c r="E959" s="226"/>
    </row>
    <row r="960" spans="5:5" ht="12.75" customHeight="1" x14ac:dyDescent="0.2">
      <c r="E960" s="226"/>
    </row>
    <row r="961" spans="5:5" ht="12.75" customHeight="1" x14ac:dyDescent="0.2">
      <c r="E961" s="226"/>
    </row>
    <row r="962" spans="5:5" ht="12.75" customHeight="1" x14ac:dyDescent="0.2">
      <c r="E962" s="226"/>
    </row>
    <row r="963" spans="5:5" ht="12.75" customHeight="1" x14ac:dyDescent="0.2">
      <c r="E963" s="226"/>
    </row>
    <row r="964" spans="5:5" ht="12.75" customHeight="1" x14ac:dyDescent="0.2">
      <c r="E964" s="226"/>
    </row>
    <row r="965" spans="5:5" ht="12.75" customHeight="1" x14ac:dyDescent="0.2">
      <c r="E965" s="226"/>
    </row>
    <row r="966" spans="5:5" ht="12.75" customHeight="1" x14ac:dyDescent="0.2">
      <c r="E966" s="226"/>
    </row>
    <row r="967" spans="5:5" ht="12.75" customHeight="1" x14ac:dyDescent="0.2">
      <c r="E967" s="226"/>
    </row>
    <row r="968" spans="5:5" ht="12.75" customHeight="1" x14ac:dyDescent="0.2">
      <c r="E968" s="226"/>
    </row>
    <row r="969" spans="5:5" ht="12.75" customHeight="1" x14ac:dyDescent="0.2">
      <c r="E969" s="226"/>
    </row>
    <row r="970" spans="5:5" ht="12.75" customHeight="1" x14ac:dyDescent="0.2">
      <c r="E970" s="226"/>
    </row>
    <row r="971" spans="5:5" ht="12.75" customHeight="1" x14ac:dyDescent="0.2">
      <c r="E971" s="226"/>
    </row>
    <row r="972" spans="5:5" ht="12.75" customHeight="1" x14ac:dyDescent="0.2">
      <c r="E972" s="226"/>
    </row>
    <row r="973" spans="5:5" ht="12.75" customHeight="1" x14ac:dyDescent="0.2">
      <c r="E973" s="226"/>
    </row>
    <row r="974" spans="5:5" ht="12.75" customHeight="1" x14ac:dyDescent="0.2">
      <c r="E974" s="226"/>
    </row>
    <row r="975" spans="5:5" ht="12.75" customHeight="1" x14ac:dyDescent="0.2">
      <c r="E975" s="226"/>
    </row>
    <row r="976" spans="5:5" ht="12.75" customHeight="1" x14ac:dyDescent="0.2">
      <c r="E976" s="226"/>
    </row>
    <row r="977" spans="5:5" ht="12.75" customHeight="1" x14ac:dyDescent="0.2">
      <c r="E977" s="226"/>
    </row>
    <row r="978" spans="5:5" ht="12.75" customHeight="1" x14ac:dyDescent="0.2">
      <c r="E978" s="226"/>
    </row>
    <row r="979" spans="5:5" ht="12.75" customHeight="1" x14ac:dyDescent="0.2">
      <c r="E979" s="226"/>
    </row>
    <row r="980" spans="5:5" ht="12.75" customHeight="1" x14ac:dyDescent="0.2">
      <c r="E980" s="226"/>
    </row>
    <row r="981" spans="5:5" ht="12.75" customHeight="1" x14ac:dyDescent="0.2">
      <c r="E981" s="226"/>
    </row>
    <row r="982" spans="5:5" ht="12.75" customHeight="1" x14ac:dyDescent="0.2">
      <c r="E982" s="226"/>
    </row>
    <row r="983" spans="5:5" ht="12.75" customHeight="1" x14ac:dyDescent="0.2">
      <c r="E983" s="226"/>
    </row>
    <row r="984" spans="5:5" ht="12.75" customHeight="1" x14ac:dyDescent="0.2">
      <c r="E984" s="226"/>
    </row>
    <row r="985" spans="5:5" ht="12.75" customHeight="1" x14ac:dyDescent="0.2">
      <c r="E985" s="226"/>
    </row>
    <row r="986" spans="5:5" ht="12.75" customHeight="1" x14ac:dyDescent="0.2">
      <c r="E986" s="226"/>
    </row>
    <row r="987" spans="5:5" ht="12.75" customHeight="1" x14ac:dyDescent="0.2">
      <c r="E987" s="226"/>
    </row>
    <row r="988" spans="5:5" ht="12.75" customHeight="1" x14ac:dyDescent="0.2">
      <c r="E988" s="226"/>
    </row>
    <row r="989" spans="5:5" ht="12.75" customHeight="1" x14ac:dyDescent="0.2">
      <c r="E989" s="226"/>
    </row>
    <row r="990" spans="5:5" ht="12.75" customHeight="1" x14ac:dyDescent="0.2">
      <c r="E990" s="226"/>
    </row>
    <row r="991" spans="5:5" ht="12.75" customHeight="1" x14ac:dyDescent="0.2">
      <c r="E991" s="226"/>
    </row>
    <row r="992" spans="5:5" ht="12.75" customHeight="1" x14ac:dyDescent="0.2">
      <c r="E992" s="226"/>
    </row>
    <row r="993" spans="5:5" ht="12.75" customHeight="1" x14ac:dyDescent="0.2">
      <c r="E993" s="226"/>
    </row>
    <row r="994" spans="5:5" ht="12.75" customHeight="1" x14ac:dyDescent="0.2">
      <c r="E994" s="226"/>
    </row>
    <row r="995" spans="5:5" ht="12.75" customHeight="1" x14ac:dyDescent="0.2">
      <c r="E995" s="226"/>
    </row>
    <row r="996" spans="5:5" ht="12.75" customHeight="1" x14ac:dyDescent="0.2">
      <c r="E996" s="226"/>
    </row>
    <row r="997" spans="5:5" ht="12.75" customHeight="1" x14ac:dyDescent="0.2">
      <c r="E997" s="226"/>
    </row>
    <row r="998" spans="5:5" ht="12.75" customHeight="1" x14ac:dyDescent="0.2">
      <c r="E998" s="226"/>
    </row>
    <row r="999" spans="5:5" ht="12.75" customHeight="1" x14ac:dyDescent="0.2">
      <c r="E999" s="226"/>
    </row>
    <row r="1000" spans="5:5" ht="12.75" customHeight="1" x14ac:dyDescent="0.2">
      <c r="E1000" s="226"/>
    </row>
  </sheetData>
  <mergeCells count="3">
    <mergeCell ref="A8:F8"/>
    <mergeCell ref="D10:F10"/>
    <mergeCell ref="B16:B17"/>
  </mergeCells>
  <pageMargins left="0.90551181102362199" right="0.51181102362204722" top="0.74803149606299213" bottom="0.74803149606299213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B1"/>
    </sheetView>
  </sheetViews>
  <sheetFormatPr defaultColWidth="14.42578125" defaultRowHeight="15" customHeight="1" x14ac:dyDescent="0.2"/>
  <cols>
    <col min="1" max="1" width="24.5703125" customWidth="1"/>
    <col min="2" max="2" width="20.85546875" customWidth="1"/>
    <col min="3" max="26" width="9.140625" customWidth="1"/>
  </cols>
  <sheetData>
    <row r="1" spans="1:26" ht="19.5" customHeight="1" x14ac:dyDescent="0.2">
      <c r="A1" s="267" t="s">
        <v>246</v>
      </c>
      <c r="B1" s="245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ht="19.5" customHeight="1" x14ac:dyDescent="0.2">
      <c r="A2" s="228" t="s">
        <v>247</v>
      </c>
      <c r="B2" s="229" t="s">
        <v>248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26" ht="19.5" customHeight="1" x14ac:dyDescent="0.2">
      <c r="A3" s="230">
        <v>1</v>
      </c>
      <c r="B3" s="231">
        <v>33.629999999999995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9.5" customHeight="1" x14ac:dyDescent="0.2">
      <c r="A4" s="230">
        <v>2</v>
      </c>
      <c r="B4" s="231">
        <v>43.13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19.5" customHeight="1" x14ac:dyDescent="0.2">
      <c r="A5" s="230">
        <v>3</v>
      </c>
      <c r="B5" s="231">
        <v>48.68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ht="19.5" customHeight="1" x14ac:dyDescent="0.2">
      <c r="A6" s="230">
        <v>4</v>
      </c>
      <c r="B6" s="231">
        <v>52.62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6" ht="19.5" customHeight="1" x14ac:dyDescent="0.2">
      <c r="A7" s="230">
        <v>5</v>
      </c>
      <c r="B7" s="231">
        <v>55.679999999999993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</row>
    <row r="8" spans="1:26" ht="19.5" customHeight="1" x14ac:dyDescent="0.2">
      <c r="A8" s="230">
        <v>6</v>
      </c>
      <c r="B8" s="231">
        <v>58.18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spans="1:26" ht="19.5" customHeight="1" x14ac:dyDescent="0.2">
      <c r="A9" s="230">
        <v>7</v>
      </c>
      <c r="B9" s="231">
        <v>60.29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</row>
    <row r="10" spans="1:26" ht="19.5" customHeight="1" x14ac:dyDescent="0.2">
      <c r="A10" s="230">
        <v>8</v>
      </c>
      <c r="B10" s="231">
        <v>62.12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</row>
    <row r="11" spans="1:26" ht="19.5" customHeight="1" x14ac:dyDescent="0.2">
      <c r="A11" s="230">
        <v>9</v>
      </c>
      <c r="B11" s="231">
        <v>63.73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</row>
    <row r="12" spans="1:26" ht="19.5" customHeight="1" x14ac:dyDescent="0.2">
      <c r="A12" s="230">
        <v>10</v>
      </c>
      <c r="B12" s="231">
        <v>65.180000000000007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</row>
    <row r="13" spans="1:26" ht="19.5" customHeight="1" x14ac:dyDescent="0.2">
      <c r="A13" s="230">
        <v>11</v>
      </c>
      <c r="B13" s="231">
        <v>66.47999999999999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ht="19.5" customHeight="1" x14ac:dyDescent="0.2">
      <c r="A14" s="230">
        <v>12</v>
      </c>
      <c r="B14" s="231">
        <v>67.67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</row>
    <row r="15" spans="1:26" ht="19.5" customHeight="1" x14ac:dyDescent="0.2">
      <c r="A15" s="230">
        <v>13</v>
      </c>
      <c r="B15" s="231">
        <v>68.77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</row>
    <row r="16" spans="1:26" ht="19.5" customHeight="1" x14ac:dyDescent="0.2">
      <c r="A16" s="230">
        <v>14</v>
      </c>
      <c r="B16" s="231">
        <v>69.789999999999992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</row>
    <row r="17" spans="1:26" ht="19.5" customHeight="1" x14ac:dyDescent="0.2">
      <c r="A17" s="232">
        <v>15</v>
      </c>
      <c r="B17" s="233">
        <v>70.73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</row>
    <row r="18" spans="1:26" ht="19.5" customHeight="1" x14ac:dyDescent="0.2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1:26" ht="19.5" customHeight="1" x14ac:dyDescent="0.2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</row>
    <row r="20" spans="1:26" ht="19.5" customHeight="1" x14ac:dyDescent="0.2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</row>
    <row r="21" spans="1:26" ht="19.5" customHeight="1" x14ac:dyDescent="0.2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</row>
    <row r="22" spans="1:26" ht="19.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ht="19.5" customHeight="1" x14ac:dyDescent="0.2">
      <c r="A23" s="131"/>
      <c r="B23" s="131"/>
      <c r="C23" s="131"/>
      <c r="D23" s="131"/>
      <c r="E23" s="175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ht="19.5" customHeight="1" x14ac:dyDescent="0.2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1:26" ht="19.5" customHeight="1" x14ac:dyDescent="0.2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</row>
    <row r="26" spans="1:26" ht="19.5" customHeight="1" x14ac:dyDescent="0.2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ht="19.5" customHeight="1" x14ac:dyDescent="0.2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ht="19.5" customHeight="1" x14ac:dyDescent="0.2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ht="19.5" customHeight="1" x14ac:dyDescent="0.2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ht="19.5" customHeight="1" x14ac:dyDescent="0.2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1:26" ht="19.5" customHeight="1" x14ac:dyDescent="0.2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1:26" ht="19.5" customHeight="1" x14ac:dyDescent="0.2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1:26" ht="19.5" customHeight="1" x14ac:dyDescent="0.2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</row>
    <row r="34" spans="1:26" ht="19.5" customHeight="1" x14ac:dyDescent="0.2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</row>
    <row r="35" spans="1:26" ht="19.5" customHeight="1" x14ac:dyDescent="0.2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</row>
    <row r="36" spans="1:26" ht="19.5" customHeight="1" x14ac:dyDescent="0.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1:26" ht="19.5" customHeight="1" x14ac:dyDescent="0.2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1:26" ht="19.5" customHeight="1" x14ac:dyDescent="0.2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</row>
    <row r="39" spans="1:26" ht="19.5" customHeight="1" x14ac:dyDescent="0.2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1:26" ht="19.5" customHeight="1" x14ac:dyDescent="0.2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</row>
    <row r="41" spans="1:26" ht="19.5" customHeight="1" x14ac:dyDescent="0.2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</row>
    <row r="42" spans="1:26" ht="19.5" customHeight="1" x14ac:dyDescent="0.2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ht="19.5" customHeight="1" x14ac:dyDescent="0.2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ht="19.5" customHeight="1" x14ac:dyDescent="0.2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</row>
    <row r="45" spans="1:26" ht="19.5" customHeight="1" x14ac:dyDescent="0.2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</row>
    <row r="46" spans="1:26" ht="19.5" customHeight="1" x14ac:dyDescent="0.2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</row>
    <row r="47" spans="1:26" ht="19.5" customHeight="1" x14ac:dyDescent="0.2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</row>
    <row r="48" spans="1:26" ht="19.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</row>
    <row r="49" spans="1:26" ht="19.5" customHeight="1" x14ac:dyDescent="0.2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</row>
    <row r="50" spans="1:26" ht="19.5" customHeight="1" x14ac:dyDescent="0.2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</row>
    <row r="51" spans="1:26" ht="19.5" customHeight="1" x14ac:dyDescent="0.2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</row>
    <row r="52" spans="1:26" ht="19.5" customHeight="1" x14ac:dyDescent="0.2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</row>
    <row r="53" spans="1:26" ht="19.5" customHeight="1" x14ac:dyDescent="0.2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</row>
    <row r="54" spans="1:26" ht="19.5" customHeight="1" x14ac:dyDescent="0.2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</row>
    <row r="55" spans="1:26" ht="19.5" customHeight="1" x14ac:dyDescent="0.2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</row>
    <row r="56" spans="1:26" ht="19.5" customHeight="1" x14ac:dyDescent="0.2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</row>
    <row r="57" spans="1:26" ht="19.5" customHeigh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</row>
    <row r="58" spans="1:26" ht="19.5" customHeigh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</row>
    <row r="59" spans="1:26" ht="19.5" customHeigh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</row>
    <row r="60" spans="1:26" ht="19.5" customHeigh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</row>
    <row r="61" spans="1:26" ht="19.5" customHeigh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</row>
    <row r="62" spans="1:26" ht="19.5" customHeigh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</row>
    <row r="63" spans="1:26" ht="19.5" customHeigh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</row>
    <row r="64" spans="1:26" ht="19.5" customHeigh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</row>
    <row r="65" spans="1:26" ht="19.5" customHeigh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</row>
    <row r="66" spans="1:26" ht="19.5" customHeigh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</row>
    <row r="67" spans="1:26" ht="19.5" customHeight="1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</row>
    <row r="68" spans="1:26" ht="19.5" customHeight="1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</row>
    <row r="69" spans="1:26" ht="19.5" customHeight="1" x14ac:dyDescent="0.2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</row>
    <row r="70" spans="1:26" ht="19.5" customHeight="1" x14ac:dyDescent="0.2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</row>
    <row r="71" spans="1:26" ht="19.5" customHeight="1" x14ac:dyDescent="0.2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</row>
    <row r="72" spans="1:26" ht="19.5" customHeight="1" x14ac:dyDescent="0.2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</row>
    <row r="73" spans="1:26" ht="19.5" customHeight="1" x14ac:dyDescent="0.2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</row>
    <row r="74" spans="1:26" ht="19.5" customHeight="1" x14ac:dyDescent="0.2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</row>
    <row r="75" spans="1:26" ht="19.5" customHeight="1" x14ac:dyDescent="0.2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</row>
    <row r="76" spans="1:26" ht="19.5" customHeight="1" x14ac:dyDescent="0.2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</row>
    <row r="77" spans="1:26" ht="19.5" customHeight="1" x14ac:dyDescent="0.2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</row>
    <row r="78" spans="1:26" ht="19.5" customHeight="1" x14ac:dyDescent="0.2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</row>
    <row r="79" spans="1:26" ht="19.5" customHeight="1" x14ac:dyDescent="0.2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ht="19.5" customHeight="1" x14ac:dyDescent="0.2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</row>
    <row r="81" spans="1:26" ht="19.5" customHeight="1" x14ac:dyDescent="0.2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ht="19.5" customHeight="1" x14ac:dyDescent="0.2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</row>
    <row r="83" spans="1:26" ht="19.5" customHeight="1" x14ac:dyDescent="0.2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</row>
    <row r="84" spans="1:26" ht="19.5" customHeight="1" x14ac:dyDescent="0.2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</row>
    <row r="85" spans="1:26" ht="19.5" customHeight="1" x14ac:dyDescent="0.2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</row>
    <row r="86" spans="1:26" ht="19.5" customHeight="1" x14ac:dyDescent="0.2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</row>
    <row r="87" spans="1:26" ht="19.5" customHeight="1" x14ac:dyDescent="0.2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</row>
    <row r="88" spans="1:26" ht="19.5" customHeight="1" x14ac:dyDescent="0.2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</row>
    <row r="89" spans="1:26" ht="19.5" customHeight="1" x14ac:dyDescent="0.2">
      <c r="A89" s="131" t="s">
        <v>195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</row>
    <row r="90" spans="1:26" ht="19.5" customHeight="1" x14ac:dyDescent="0.2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</row>
    <row r="91" spans="1:26" ht="19.5" customHeight="1" x14ac:dyDescent="0.2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</row>
    <row r="92" spans="1:26" ht="19.5" customHeight="1" x14ac:dyDescent="0.2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</row>
    <row r="93" spans="1:26" ht="19.5" customHeight="1" x14ac:dyDescent="0.2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</row>
    <row r="94" spans="1:26" ht="19.5" customHeight="1" x14ac:dyDescent="0.2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</row>
    <row r="95" spans="1:26" ht="19.5" customHeight="1" x14ac:dyDescent="0.2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</row>
    <row r="96" spans="1:26" ht="19.5" customHeight="1" x14ac:dyDescent="0.2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</row>
    <row r="97" spans="1:26" ht="19.5" customHeight="1" x14ac:dyDescent="0.2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</row>
    <row r="98" spans="1:26" ht="19.5" customHeight="1" x14ac:dyDescent="0.2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</row>
    <row r="99" spans="1:26" ht="19.5" customHeight="1" x14ac:dyDescent="0.2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</row>
    <row r="100" spans="1:26" ht="19.5" customHeight="1" x14ac:dyDescent="0.2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</row>
    <row r="101" spans="1:26" ht="19.5" customHeight="1" x14ac:dyDescent="0.2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</row>
    <row r="102" spans="1:26" ht="19.5" customHeight="1" x14ac:dyDescent="0.2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</row>
    <row r="103" spans="1:26" ht="19.5" customHeight="1" x14ac:dyDescent="0.2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</row>
    <row r="104" spans="1:26" ht="19.5" customHeight="1" x14ac:dyDescent="0.2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</row>
    <row r="105" spans="1:26" ht="19.5" customHeight="1" x14ac:dyDescent="0.2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</row>
    <row r="106" spans="1:26" ht="19.5" customHeight="1" x14ac:dyDescent="0.2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</row>
    <row r="107" spans="1:26" ht="19.5" customHeight="1" x14ac:dyDescent="0.2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</row>
    <row r="108" spans="1:26" ht="19.5" customHeight="1" x14ac:dyDescent="0.2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</row>
    <row r="109" spans="1:26" ht="19.5" customHeight="1" x14ac:dyDescent="0.2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</row>
    <row r="110" spans="1:26" ht="19.5" customHeight="1" x14ac:dyDescent="0.2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</row>
    <row r="111" spans="1:26" ht="19.5" customHeight="1" x14ac:dyDescent="0.2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</row>
    <row r="112" spans="1:26" ht="19.5" customHeight="1" x14ac:dyDescent="0.2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</row>
    <row r="113" spans="1:26" ht="19.5" customHeight="1" x14ac:dyDescent="0.2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</row>
    <row r="114" spans="1:26" ht="19.5" customHeight="1" x14ac:dyDescent="0.2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</row>
    <row r="115" spans="1:26" ht="19.5" customHeight="1" x14ac:dyDescent="0.2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</row>
    <row r="116" spans="1:26" ht="19.5" customHeight="1" x14ac:dyDescent="0.2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</row>
    <row r="117" spans="1:26" ht="19.5" customHeight="1" x14ac:dyDescent="0.2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</row>
    <row r="118" spans="1:26" ht="19.5" customHeight="1" x14ac:dyDescent="0.2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</row>
    <row r="119" spans="1:26" ht="19.5" customHeight="1" x14ac:dyDescent="0.2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</row>
    <row r="120" spans="1:26" ht="19.5" customHeight="1" x14ac:dyDescent="0.2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</row>
    <row r="121" spans="1:26" ht="19.5" customHeight="1" x14ac:dyDescent="0.2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</row>
    <row r="122" spans="1:26" ht="19.5" customHeight="1" x14ac:dyDescent="0.2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</row>
    <row r="123" spans="1:26" ht="19.5" customHeight="1" x14ac:dyDescent="0.2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</row>
    <row r="124" spans="1:26" ht="19.5" customHeight="1" x14ac:dyDescent="0.2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</row>
    <row r="125" spans="1:26" ht="19.5" customHeight="1" x14ac:dyDescent="0.2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</row>
    <row r="126" spans="1:26" ht="19.5" customHeight="1" x14ac:dyDescent="0.2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</row>
    <row r="127" spans="1:26" ht="19.5" customHeight="1" x14ac:dyDescent="0.2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</row>
    <row r="128" spans="1:26" ht="19.5" customHeight="1" x14ac:dyDescent="0.2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</row>
    <row r="129" spans="1:26" ht="19.5" customHeight="1" x14ac:dyDescent="0.2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</row>
    <row r="130" spans="1:26" ht="19.5" customHeight="1" x14ac:dyDescent="0.2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</row>
    <row r="131" spans="1:26" ht="19.5" customHeight="1" x14ac:dyDescent="0.2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</row>
    <row r="132" spans="1:26" ht="19.5" customHeight="1" x14ac:dyDescent="0.2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</row>
    <row r="133" spans="1:26" ht="19.5" customHeight="1" x14ac:dyDescent="0.2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</row>
    <row r="134" spans="1:26" ht="19.5" customHeight="1" x14ac:dyDescent="0.2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</row>
    <row r="135" spans="1:26" ht="19.5" customHeight="1" x14ac:dyDescent="0.2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</row>
    <row r="136" spans="1:26" ht="19.5" customHeight="1" x14ac:dyDescent="0.2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</row>
    <row r="137" spans="1:26" ht="19.5" customHeight="1" x14ac:dyDescent="0.2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</row>
    <row r="138" spans="1:26" ht="19.5" customHeight="1" x14ac:dyDescent="0.2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</row>
    <row r="139" spans="1:26" ht="19.5" customHeight="1" x14ac:dyDescent="0.2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</row>
    <row r="140" spans="1:26" ht="19.5" customHeight="1" x14ac:dyDescent="0.2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</row>
    <row r="141" spans="1:26" ht="19.5" customHeight="1" x14ac:dyDescent="0.2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</row>
    <row r="142" spans="1:26" ht="19.5" customHeight="1" x14ac:dyDescent="0.2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</row>
    <row r="143" spans="1:26" ht="19.5" customHeight="1" x14ac:dyDescent="0.2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</row>
    <row r="144" spans="1:26" ht="19.5" customHeight="1" x14ac:dyDescent="0.2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</row>
    <row r="145" spans="1:26" ht="19.5" customHeight="1" x14ac:dyDescent="0.2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</row>
    <row r="146" spans="1:26" ht="19.5" customHeight="1" x14ac:dyDescent="0.2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</row>
    <row r="147" spans="1:26" ht="19.5" customHeight="1" x14ac:dyDescent="0.2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</row>
    <row r="148" spans="1:26" ht="19.5" customHeight="1" x14ac:dyDescent="0.2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</row>
    <row r="149" spans="1:26" ht="19.5" customHeight="1" x14ac:dyDescent="0.2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</row>
    <row r="150" spans="1:26" ht="19.5" customHeight="1" x14ac:dyDescent="0.2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</row>
    <row r="151" spans="1:26" ht="19.5" customHeight="1" x14ac:dyDescent="0.2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</row>
    <row r="152" spans="1:26" ht="19.5" customHeight="1" x14ac:dyDescent="0.2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</row>
    <row r="153" spans="1:26" ht="19.5" customHeight="1" x14ac:dyDescent="0.2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</row>
    <row r="154" spans="1:26" ht="19.5" customHeight="1" x14ac:dyDescent="0.2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</row>
    <row r="155" spans="1:26" ht="19.5" customHeight="1" x14ac:dyDescent="0.2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</row>
    <row r="156" spans="1:26" ht="19.5" customHeight="1" x14ac:dyDescent="0.2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</row>
    <row r="157" spans="1:26" ht="19.5" customHeight="1" x14ac:dyDescent="0.2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</row>
    <row r="158" spans="1:26" ht="19.5" customHeight="1" x14ac:dyDescent="0.2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</row>
    <row r="159" spans="1:26" ht="19.5" customHeight="1" x14ac:dyDescent="0.2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</row>
    <row r="160" spans="1:26" ht="19.5" customHeight="1" x14ac:dyDescent="0.2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</row>
    <row r="161" spans="1:26" ht="19.5" customHeight="1" x14ac:dyDescent="0.2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</row>
    <row r="162" spans="1:26" ht="19.5" customHeight="1" x14ac:dyDescent="0.2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</row>
    <row r="163" spans="1:26" ht="19.5" customHeight="1" x14ac:dyDescent="0.2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</row>
    <row r="164" spans="1:26" ht="19.5" customHeight="1" x14ac:dyDescent="0.2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</row>
    <row r="165" spans="1:26" ht="19.5" customHeight="1" x14ac:dyDescent="0.2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</row>
    <row r="166" spans="1:26" ht="19.5" customHeight="1" x14ac:dyDescent="0.2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</row>
    <row r="167" spans="1:26" ht="19.5" customHeight="1" x14ac:dyDescent="0.2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</row>
    <row r="168" spans="1:26" ht="19.5" customHeight="1" x14ac:dyDescent="0.2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</row>
    <row r="169" spans="1:26" ht="19.5" customHeight="1" x14ac:dyDescent="0.2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</row>
    <row r="170" spans="1:26" ht="19.5" customHeight="1" x14ac:dyDescent="0.2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</row>
    <row r="171" spans="1:26" ht="19.5" customHeight="1" x14ac:dyDescent="0.2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</row>
    <row r="172" spans="1:26" ht="19.5" customHeight="1" x14ac:dyDescent="0.2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</row>
    <row r="173" spans="1:26" ht="19.5" customHeight="1" x14ac:dyDescent="0.2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</row>
    <row r="174" spans="1:26" ht="19.5" customHeight="1" x14ac:dyDescent="0.2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</row>
    <row r="175" spans="1:26" ht="19.5" customHeight="1" x14ac:dyDescent="0.2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</row>
    <row r="176" spans="1:26" ht="19.5" customHeight="1" x14ac:dyDescent="0.2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</row>
    <row r="177" spans="1:26" ht="19.5" customHeight="1" x14ac:dyDescent="0.2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</row>
    <row r="178" spans="1:26" ht="19.5" customHeight="1" x14ac:dyDescent="0.2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</row>
    <row r="179" spans="1:26" ht="19.5" customHeight="1" x14ac:dyDescent="0.2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</row>
    <row r="180" spans="1:26" ht="19.5" customHeight="1" x14ac:dyDescent="0.2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</row>
    <row r="181" spans="1:26" ht="19.5" customHeight="1" x14ac:dyDescent="0.2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</row>
    <row r="182" spans="1:26" ht="19.5" customHeight="1" x14ac:dyDescent="0.2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</row>
    <row r="183" spans="1:26" ht="19.5" customHeight="1" x14ac:dyDescent="0.2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</row>
    <row r="184" spans="1:26" ht="19.5" customHeight="1" x14ac:dyDescent="0.2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</row>
    <row r="185" spans="1:26" ht="19.5" customHeight="1" x14ac:dyDescent="0.2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</row>
    <row r="186" spans="1:26" ht="19.5" customHeight="1" x14ac:dyDescent="0.2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</row>
    <row r="187" spans="1:26" ht="19.5" customHeight="1" x14ac:dyDescent="0.2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</row>
    <row r="188" spans="1:26" ht="19.5" customHeight="1" x14ac:dyDescent="0.2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</row>
    <row r="189" spans="1:26" ht="19.5" customHeight="1" x14ac:dyDescent="0.2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</row>
    <row r="190" spans="1:26" ht="19.5" customHeight="1" x14ac:dyDescent="0.2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</row>
    <row r="191" spans="1:26" ht="19.5" customHeight="1" x14ac:dyDescent="0.2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</row>
    <row r="192" spans="1:26" ht="19.5" customHeight="1" x14ac:dyDescent="0.2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</row>
    <row r="193" spans="1:26" ht="19.5" customHeight="1" x14ac:dyDescent="0.2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</row>
    <row r="194" spans="1:26" ht="19.5" customHeight="1" x14ac:dyDescent="0.2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</row>
    <row r="195" spans="1:26" ht="19.5" customHeight="1" x14ac:dyDescent="0.2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</row>
    <row r="196" spans="1:26" ht="19.5" customHeight="1" x14ac:dyDescent="0.2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</row>
    <row r="197" spans="1:26" ht="19.5" customHeight="1" x14ac:dyDescent="0.2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</row>
    <row r="198" spans="1:26" ht="19.5" customHeight="1" x14ac:dyDescent="0.2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</row>
    <row r="199" spans="1:26" ht="19.5" customHeight="1" x14ac:dyDescent="0.2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</row>
    <row r="200" spans="1:26" ht="19.5" customHeight="1" x14ac:dyDescent="0.2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</row>
    <row r="201" spans="1:26" ht="19.5" customHeight="1" x14ac:dyDescent="0.2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</row>
    <row r="202" spans="1:26" ht="19.5" customHeight="1" x14ac:dyDescent="0.2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</row>
    <row r="203" spans="1:26" ht="19.5" customHeight="1" x14ac:dyDescent="0.2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</row>
    <row r="204" spans="1:26" ht="19.5" customHeight="1" x14ac:dyDescent="0.2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</row>
    <row r="205" spans="1:26" ht="19.5" customHeight="1" x14ac:dyDescent="0.2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</row>
    <row r="206" spans="1:26" ht="19.5" customHeight="1" x14ac:dyDescent="0.2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</row>
    <row r="207" spans="1:26" ht="19.5" customHeight="1" x14ac:dyDescent="0.2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</row>
    <row r="208" spans="1:26" ht="19.5" customHeight="1" x14ac:dyDescent="0.2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</row>
    <row r="209" spans="1:26" ht="19.5" customHeight="1" x14ac:dyDescent="0.2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</row>
    <row r="210" spans="1:26" ht="19.5" customHeight="1" x14ac:dyDescent="0.2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</row>
    <row r="211" spans="1:26" ht="19.5" customHeight="1" x14ac:dyDescent="0.2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</row>
    <row r="212" spans="1:26" ht="19.5" customHeight="1" x14ac:dyDescent="0.2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</row>
    <row r="213" spans="1:26" ht="19.5" customHeight="1" x14ac:dyDescent="0.2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</row>
    <row r="214" spans="1:26" ht="19.5" customHeight="1" x14ac:dyDescent="0.2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</row>
    <row r="215" spans="1:26" ht="19.5" customHeight="1" x14ac:dyDescent="0.2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</row>
    <row r="216" spans="1:26" ht="19.5" customHeight="1" x14ac:dyDescent="0.2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</row>
    <row r="217" spans="1:26" ht="19.5" customHeight="1" x14ac:dyDescent="0.2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</row>
    <row r="218" spans="1:26" ht="19.5" customHeight="1" x14ac:dyDescent="0.2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</row>
    <row r="219" spans="1:26" ht="19.5" customHeight="1" x14ac:dyDescent="0.2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</row>
    <row r="220" spans="1:26" ht="19.5" customHeight="1" x14ac:dyDescent="0.2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</row>
    <row r="221" spans="1:26" ht="19.5" customHeight="1" x14ac:dyDescent="0.2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</row>
    <row r="222" spans="1:26" ht="19.5" customHeight="1" x14ac:dyDescent="0.2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</row>
    <row r="223" spans="1:26" ht="19.5" customHeight="1" x14ac:dyDescent="0.2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</row>
    <row r="224" spans="1:26" ht="19.5" customHeight="1" x14ac:dyDescent="0.2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</row>
    <row r="225" spans="1:26" ht="19.5" customHeight="1" x14ac:dyDescent="0.2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</row>
    <row r="226" spans="1:26" ht="19.5" customHeight="1" x14ac:dyDescent="0.2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</row>
    <row r="227" spans="1:26" ht="19.5" customHeight="1" x14ac:dyDescent="0.2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</row>
    <row r="228" spans="1:26" ht="19.5" customHeight="1" x14ac:dyDescent="0.2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</row>
    <row r="229" spans="1:26" ht="19.5" customHeight="1" x14ac:dyDescent="0.2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</row>
    <row r="230" spans="1:26" ht="19.5" customHeight="1" x14ac:dyDescent="0.2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</row>
    <row r="231" spans="1:26" ht="19.5" customHeight="1" x14ac:dyDescent="0.2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</row>
    <row r="232" spans="1:26" ht="19.5" customHeight="1" x14ac:dyDescent="0.2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</row>
    <row r="233" spans="1:26" ht="19.5" customHeight="1" x14ac:dyDescent="0.2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</row>
    <row r="234" spans="1:26" ht="19.5" customHeight="1" x14ac:dyDescent="0.2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</row>
    <row r="235" spans="1:26" ht="19.5" customHeight="1" x14ac:dyDescent="0.2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</row>
    <row r="236" spans="1:26" ht="19.5" customHeight="1" x14ac:dyDescent="0.2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</row>
    <row r="237" spans="1:26" ht="19.5" customHeight="1" x14ac:dyDescent="0.2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</row>
    <row r="238" spans="1:26" ht="19.5" customHeight="1" x14ac:dyDescent="0.2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</row>
    <row r="239" spans="1:26" ht="19.5" customHeight="1" x14ac:dyDescent="0.2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</row>
    <row r="240" spans="1:26" ht="19.5" customHeight="1" x14ac:dyDescent="0.2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</row>
    <row r="241" spans="1:26" ht="19.5" customHeight="1" x14ac:dyDescent="0.2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</row>
    <row r="242" spans="1:26" ht="19.5" customHeight="1" x14ac:dyDescent="0.2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ht="19.5" customHeight="1" x14ac:dyDescent="0.2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</row>
    <row r="244" spans="1:26" ht="19.5" customHeight="1" x14ac:dyDescent="0.2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</row>
    <row r="245" spans="1:26" ht="19.5" customHeight="1" x14ac:dyDescent="0.2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</row>
    <row r="246" spans="1:26" ht="19.5" customHeight="1" x14ac:dyDescent="0.2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</row>
    <row r="247" spans="1:26" ht="19.5" customHeight="1" x14ac:dyDescent="0.2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</row>
    <row r="248" spans="1:26" ht="19.5" customHeight="1" x14ac:dyDescent="0.2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</row>
    <row r="249" spans="1:26" ht="19.5" customHeight="1" x14ac:dyDescent="0.2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</row>
    <row r="250" spans="1:26" ht="19.5" customHeight="1" x14ac:dyDescent="0.2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</row>
    <row r="251" spans="1:26" ht="19.5" customHeight="1" x14ac:dyDescent="0.2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</row>
    <row r="252" spans="1:26" ht="19.5" customHeight="1" x14ac:dyDescent="0.2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</row>
    <row r="253" spans="1:26" ht="19.5" customHeight="1" x14ac:dyDescent="0.2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</row>
    <row r="254" spans="1:26" ht="19.5" customHeight="1" x14ac:dyDescent="0.2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</row>
    <row r="255" spans="1:26" ht="19.5" customHeight="1" x14ac:dyDescent="0.2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</row>
    <row r="256" spans="1:26" ht="19.5" customHeight="1" x14ac:dyDescent="0.2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</row>
    <row r="257" spans="1:26" ht="19.5" customHeight="1" x14ac:dyDescent="0.2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</row>
    <row r="258" spans="1:26" ht="19.5" customHeight="1" x14ac:dyDescent="0.2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</row>
    <row r="259" spans="1:26" ht="19.5" customHeight="1" x14ac:dyDescent="0.2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</row>
    <row r="260" spans="1:26" ht="19.5" customHeight="1" x14ac:dyDescent="0.2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</row>
    <row r="261" spans="1:26" ht="19.5" customHeight="1" x14ac:dyDescent="0.2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</row>
    <row r="262" spans="1:26" ht="19.5" customHeight="1" x14ac:dyDescent="0.2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</row>
    <row r="263" spans="1:26" ht="19.5" customHeight="1" x14ac:dyDescent="0.2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</row>
    <row r="264" spans="1:26" ht="19.5" customHeight="1" x14ac:dyDescent="0.2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</row>
    <row r="265" spans="1:26" ht="19.5" customHeight="1" x14ac:dyDescent="0.2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</row>
    <row r="266" spans="1:26" ht="19.5" customHeight="1" x14ac:dyDescent="0.2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</row>
    <row r="267" spans="1:26" ht="19.5" customHeight="1" x14ac:dyDescent="0.2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</row>
    <row r="268" spans="1:26" ht="19.5" customHeight="1" x14ac:dyDescent="0.2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</row>
    <row r="269" spans="1:26" ht="19.5" customHeight="1" x14ac:dyDescent="0.2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</row>
    <row r="270" spans="1:26" ht="19.5" customHeight="1" x14ac:dyDescent="0.2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</row>
    <row r="271" spans="1:26" ht="19.5" customHeight="1" x14ac:dyDescent="0.2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</row>
    <row r="272" spans="1:26" ht="19.5" customHeight="1" x14ac:dyDescent="0.2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</row>
    <row r="273" spans="1:26" ht="19.5" customHeight="1" x14ac:dyDescent="0.2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</row>
    <row r="274" spans="1:26" ht="19.5" customHeight="1" x14ac:dyDescent="0.2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</row>
    <row r="275" spans="1:26" ht="19.5" customHeight="1" x14ac:dyDescent="0.2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</row>
    <row r="276" spans="1:26" ht="19.5" customHeight="1" x14ac:dyDescent="0.2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</row>
    <row r="277" spans="1:26" ht="19.5" customHeight="1" x14ac:dyDescent="0.2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</row>
    <row r="278" spans="1:26" ht="19.5" customHeight="1" x14ac:dyDescent="0.2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</row>
    <row r="279" spans="1:26" ht="19.5" customHeight="1" x14ac:dyDescent="0.2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</row>
    <row r="280" spans="1:26" ht="19.5" customHeight="1" x14ac:dyDescent="0.2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</row>
    <row r="281" spans="1:26" ht="19.5" customHeight="1" x14ac:dyDescent="0.2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</row>
    <row r="282" spans="1:26" ht="19.5" customHeight="1" x14ac:dyDescent="0.2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</row>
    <row r="283" spans="1:26" ht="19.5" customHeight="1" x14ac:dyDescent="0.2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</row>
    <row r="284" spans="1:26" ht="19.5" customHeight="1" x14ac:dyDescent="0.2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</row>
    <row r="285" spans="1:26" ht="19.5" customHeight="1" x14ac:dyDescent="0.2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</row>
    <row r="286" spans="1:26" ht="19.5" customHeight="1" x14ac:dyDescent="0.2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</row>
    <row r="287" spans="1:26" ht="19.5" customHeight="1" x14ac:dyDescent="0.2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</row>
    <row r="288" spans="1:26" ht="19.5" customHeight="1" x14ac:dyDescent="0.2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</row>
    <row r="289" spans="1:26" ht="19.5" customHeight="1" x14ac:dyDescent="0.2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</row>
    <row r="290" spans="1:26" ht="19.5" customHeight="1" x14ac:dyDescent="0.2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</row>
    <row r="291" spans="1:26" ht="19.5" customHeight="1" x14ac:dyDescent="0.2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</row>
    <row r="292" spans="1:26" ht="19.5" customHeight="1" x14ac:dyDescent="0.2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</row>
    <row r="293" spans="1:26" ht="19.5" customHeight="1" x14ac:dyDescent="0.2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</row>
    <row r="294" spans="1:26" ht="19.5" customHeight="1" x14ac:dyDescent="0.2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</row>
    <row r="295" spans="1:26" ht="19.5" customHeight="1" x14ac:dyDescent="0.2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</row>
    <row r="296" spans="1:26" ht="19.5" customHeight="1" x14ac:dyDescent="0.2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</row>
    <row r="297" spans="1:26" ht="19.5" customHeight="1" x14ac:dyDescent="0.2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</row>
    <row r="298" spans="1:26" ht="19.5" customHeight="1" x14ac:dyDescent="0.2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</row>
    <row r="299" spans="1:26" ht="19.5" customHeight="1" x14ac:dyDescent="0.2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</row>
    <row r="300" spans="1:26" ht="19.5" customHeight="1" x14ac:dyDescent="0.2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</row>
    <row r="301" spans="1:26" ht="19.5" customHeight="1" x14ac:dyDescent="0.2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</row>
    <row r="302" spans="1:26" ht="19.5" customHeight="1" x14ac:dyDescent="0.2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</row>
    <row r="303" spans="1:26" ht="19.5" customHeight="1" x14ac:dyDescent="0.2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</row>
    <row r="304" spans="1:26" ht="19.5" customHeight="1" x14ac:dyDescent="0.2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</row>
    <row r="305" spans="1:26" ht="19.5" customHeight="1" x14ac:dyDescent="0.2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</row>
    <row r="306" spans="1:26" ht="19.5" customHeight="1" x14ac:dyDescent="0.2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</row>
    <row r="307" spans="1:26" ht="19.5" customHeight="1" x14ac:dyDescent="0.2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</row>
    <row r="308" spans="1:26" ht="19.5" customHeight="1" x14ac:dyDescent="0.2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</row>
    <row r="309" spans="1:26" ht="19.5" customHeight="1" x14ac:dyDescent="0.2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</row>
    <row r="310" spans="1:26" ht="19.5" customHeight="1" x14ac:dyDescent="0.2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</row>
    <row r="311" spans="1:26" ht="19.5" customHeight="1" x14ac:dyDescent="0.2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</row>
    <row r="312" spans="1:26" ht="19.5" customHeight="1" x14ac:dyDescent="0.2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</row>
    <row r="313" spans="1:26" ht="19.5" customHeight="1" x14ac:dyDescent="0.2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</row>
    <row r="314" spans="1:26" ht="19.5" customHeight="1" x14ac:dyDescent="0.2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</row>
    <row r="315" spans="1:26" ht="19.5" customHeight="1" x14ac:dyDescent="0.2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</row>
    <row r="316" spans="1:26" ht="19.5" customHeight="1" x14ac:dyDescent="0.2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</row>
    <row r="317" spans="1:26" ht="19.5" customHeight="1" x14ac:dyDescent="0.2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</row>
    <row r="318" spans="1:26" ht="19.5" customHeight="1" x14ac:dyDescent="0.2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</row>
    <row r="319" spans="1:26" ht="19.5" customHeight="1" x14ac:dyDescent="0.2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</row>
    <row r="320" spans="1:26" ht="19.5" customHeight="1" x14ac:dyDescent="0.2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</row>
    <row r="321" spans="1:26" ht="19.5" customHeight="1" x14ac:dyDescent="0.2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</row>
    <row r="322" spans="1:26" ht="19.5" customHeight="1" x14ac:dyDescent="0.2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</row>
    <row r="323" spans="1:26" ht="19.5" customHeight="1" x14ac:dyDescent="0.2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</row>
    <row r="324" spans="1:26" ht="19.5" customHeight="1" x14ac:dyDescent="0.2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</row>
    <row r="325" spans="1:26" ht="19.5" customHeight="1" x14ac:dyDescent="0.2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</row>
    <row r="326" spans="1:26" ht="19.5" customHeight="1" x14ac:dyDescent="0.2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</row>
    <row r="327" spans="1:26" ht="19.5" customHeight="1" x14ac:dyDescent="0.2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</row>
    <row r="328" spans="1:26" ht="19.5" customHeight="1" x14ac:dyDescent="0.2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</row>
    <row r="329" spans="1:26" ht="19.5" customHeight="1" x14ac:dyDescent="0.2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</row>
    <row r="330" spans="1:26" ht="19.5" customHeight="1" x14ac:dyDescent="0.2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</row>
    <row r="331" spans="1:26" ht="19.5" customHeight="1" x14ac:dyDescent="0.2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</row>
    <row r="332" spans="1:26" ht="19.5" customHeight="1" x14ac:dyDescent="0.2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</row>
    <row r="333" spans="1:26" ht="19.5" customHeight="1" x14ac:dyDescent="0.2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</row>
    <row r="334" spans="1:26" ht="19.5" customHeight="1" x14ac:dyDescent="0.2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</row>
    <row r="335" spans="1:26" ht="19.5" customHeight="1" x14ac:dyDescent="0.2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</row>
    <row r="336" spans="1:26" ht="19.5" customHeight="1" x14ac:dyDescent="0.2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</row>
    <row r="337" spans="1:26" ht="19.5" customHeight="1" x14ac:dyDescent="0.2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</row>
    <row r="338" spans="1:26" ht="19.5" customHeight="1" x14ac:dyDescent="0.2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</row>
    <row r="339" spans="1:26" ht="19.5" customHeight="1" x14ac:dyDescent="0.2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</row>
    <row r="340" spans="1:26" ht="19.5" customHeight="1" x14ac:dyDescent="0.2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</row>
    <row r="341" spans="1:26" ht="19.5" customHeight="1" x14ac:dyDescent="0.2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</row>
    <row r="342" spans="1:26" ht="19.5" customHeight="1" x14ac:dyDescent="0.2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</row>
    <row r="343" spans="1:26" ht="19.5" customHeight="1" x14ac:dyDescent="0.2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</row>
    <row r="344" spans="1:26" ht="19.5" customHeight="1" x14ac:dyDescent="0.2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</row>
    <row r="345" spans="1:26" ht="19.5" customHeight="1" x14ac:dyDescent="0.2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</row>
    <row r="346" spans="1:26" ht="19.5" customHeight="1" x14ac:dyDescent="0.2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</row>
    <row r="347" spans="1:26" ht="19.5" customHeight="1" x14ac:dyDescent="0.2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</row>
    <row r="348" spans="1:26" ht="19.5" customHeight="1" x14ac:dyDescent="0.2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</row>
    <row r="349" spans="1:26" ht="19.5" customHeight="1" x14ac:dyDescent="0.2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</row>
    <row r="350" spans="1:26" ht="19.5" customHeight="1" x14ac:dyDescent="0.2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</row>
    <row r="351" spans="1:26" ht="19.5" customHeight="1" x14ac:dyDescent="0.2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</row>
    <row r="352" spans="1:26" ht="19.5" customHeight="1" x14ac:dyDescent="0.2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</row>
    <row r="353" spans="1:26" ht="19.5" customHeight="1" x14ac:dyDescent="0.2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</row>
    <row r="354" spans="1:26" ht="19.5" customHeight="1" x14ac:dyDescent="0.2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</row>
    <row r="355" spans="1:26" ht="19.5" customHeight="1" x14ac:dyDescent="0.2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</row>
    <row r="356" spans="1:26" ht="19.5" customHeight="1" x14ac:dyDescent="0.2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</row>
    <row r="357" spans="1:26" ht="19.5" customHeight="1" x14ac:dyDescent="0.2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</row>
    <row r="358" spans="1:26" ht="19.5" customHeight="1" x14ac:dyDescent="0.2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</row>
    <row r="359" spans="1:26" ht="19.5" customHeight="1" x14ac:dyDescent="0.2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</row>
    <row r="360" spans="1:26" ht="19.5" customHeight="1" x14ac:dyDescent="0.2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</row>
    <row r="361" spans="1:26" ht="19.5" customHeight="1" x14ac:dyDescent="0.2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</row>
    <row r="362" spans="1:26" ht="19.5" customHeight="1" x14ac:dyDescent="0.2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</row>
    <row r="363" spans="1:26" ht="19.5" customHeight="1" x14ac:dyDescent="0.2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</row>
    <row r="364" spans="1:26" ht="19.5" customHeight="1" x14ac:dyDescent="0.2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</row>
    <row r="365" spans="1:26" ht="19.5" customHeight="1" x14ac:dyDescent="0.2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</row>
    <row r="366" spans="1:26" ht="19.5" customHeight="1" x14ac:dyDescent="0.2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</row>
    <row r="367" spans="1:26" ht="19.5" customHeight="1" x14ac:dyDescent="0.2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</row>
    <row r="368" spans="1:26" ht="19.5" customHeight="1" x14ac:dyDescent="0.2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</row>
    <row r="369" spans="1:26" ht="19.5" customHeight="1" x14ac:dyDescent="0.2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</row>
    <row r="370" spans="1:26" ht="19.5" customHeight="1" x14ac:dyDescent="0.2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</row>
    <row r="371" spans="1:26" ht="19.5" customHeight="1" x14ac:dyDescent="0.2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</row>
    <row r="372" spans="1:26" ht="19.5" customHeight="1" x14ac:dyDescent="0.2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</row>
    <row r="373" spans="1:26" ht="19.5" customHeight="1" x14ac:dyDescent="0.2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</row>
    <row r="374" spans="1:26" ht="19.5" customHeight="1" x14ac:dyDescent="0.2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</row>
    <row r="375" spans="1:26" ht="19.5" customHeight="1" x14ac:dyDescent="0.2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</row>
    <row r="376" spans="1:26" ht="19.5" customHeight="1" x14ac:dyDescent="0.2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</row>
    <row r="377" spans="1:26" ht="19.5" customHeight="1" x14ac:dyDescent="0.2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</row>
    <row r="378" spans="1:26" ht="19.5" customHeight="1" x14ac:dyDescent="0.2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</row>
    <row r="379" spans="1:26" ht="19.5" customHeight="1" x14ac:dyDescent="0.2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</row>
    <row r="380" spans="1:26" ht="19.5" customHeight="1" x14ac:dyDescent="0.2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</row>
    <row r="381" spans="1:26" ht="19.5" customHeight="1" x14ac:dyDescent="0.2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</row>
    <row r="382" spans="1:26" ht="19.5" customHeight="1" x14ac:dyDescent="0.2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</row>
    <row r="383" spans="1:26" ht="19.5" customHeight="1" x14ac:dyDescent="0.2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</row>
    <row r="384" spans="1:26" ht="19.5" customHeight="1" x14ac:dyDescent="0.2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</row>
    <row r="385" spans="1:26" ht="19.5" customHeight="1" x14ac:dyDescent="0.2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</row>
    <row r="386" spans="1:26" ht="19.5" customHeight="1" x14ac:dyDescent="0.2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</row>
    <row r="387" spans="1:26" ht="19.5" customHeight="1" x14ac:dyDescent="0.2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</row>
    <row r="388" spans="1:26" ht="19.5" customHeight="1" x14ac:dyDescent="0.2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</row>
    <row r="389" spans="1:26" ht="19.5" customHeight="1" x14ac:dyDescent="0.2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</row>
    <row r="390" spans="1:26" ht="19.5" customHeight="1" x14ac:dyDescent="0.2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</row>
    <row r="391" spans="1:26" ht="19.5" customHeight="1" x14ac:dyDescent="0.2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</row>
    <row r="392" spans="1:26" ht="19.5" customHeight="1" x14ac:dyDescent="0.2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</row>
    <row r="393" spans="1:26" ht="19.5" customHeight="1" x14ac:dyDescent="0.2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</row>
    <row r="394" spans="1:26" ht="19.5" customHeight="1" x14ac:dyDescent="0.2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</row>
    <row r="395" spans="1:26" ht="19.5" customHeight="1" x14ac:dyDescent="0.2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</row>
    <row r="396" spans="1:26" ht="19.5" customHeight="1" x14ac:dyDescent="0.2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</row>
    <row r="397" spans="1:26" ht="19.5" customHeight="1" x14ac:dyDescent="0.2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</row>
    <row r="398" spans="1:26" ht="19.5" customHeight="1" x14ac:dyDescent="0.2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</row>
    <row r="399" spans="1:26" ht="19.5" customHeight="1" x14ac:dyDescent="0.2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</row>
    <row r="400" spans="1:26" ht="19.5" customHeight="1" x14ac:dyDescent="0.2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</row>
    <row r="401" spans="1:26" ht="19.5" customHeight="1" x14ac:dyDescent="0.2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</row>
    <row r="402" spans="1:26" ht="19.5" customHeight="1" x14ac:dyDescent="0.2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</row>
    <row r="403" spans="1:26" ht="19.5" customHeight="1" x14ac:dyDescent="0.2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</row>
    <row r="404" spans="1:26" ht="19.5" customHeight="1" x14ac:dyDescent="0.2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</row>
    <row r="405" spans="1:26" ht="19.5" customHeight="1" x14ac:dyDescent="0.2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</row>
    <row r="406" spans="1:26" ht="19.5" customHeight="1" x14ac:dyDescent="0.2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</row>
    <row r="407" spans="1:26" ht="19.5" customHeight="1" x14ac:dyDescent="0.2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</row>
    <row r="408" spans="1:26" ht="19.5" customHeight="1" x14ac:dyDescent="0.2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</row>
    <row r="409" spans="1:26" ht="19.5" customHeight="1" x14ac:dyDescent="0.2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</row>
    <row r="410" spans="1:26" ht="19.5" customHeight="1" x14ac:dyDescent="0.2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</row>
    <row r="411" spans="1:26" ht="19.5" customHeight="1" x14ac:dyDescent="0.2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</row>
    <row r="412" spans="1:26" ht="19.5" customHeight="1" x14ac:dyDescent="0.2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</row>
    <row r="413" spans="1:26" ht="19.5" customHeight="1" x14ac:dyDescent="0.2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</row>
    <row r="414" spans="1:26" ht="19.5" customHeight="1" x14ac:dyDescent="0.2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</row>
    <row r="415" spans="1:26" ht="19.5" customHeight="1" x14ac:dyDescent="0.2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</row>
    <row r="416" spans="1:26" ht="19.5" customHeight="1" x14ac:dyDescent="0.2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</row>
    <row r="417" spans="1:26" ht="19.5" customHeight="1" x14ac:dyDescent="0.2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</row>
    <row r="418" spans="1:26" ht="19.5" customHeight="1" x14ac:dyDescent="0.2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</row>
    <row r="419" spans="1:26" ht="19.5" customHeight="1" x14ac:dyDescent="0.2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</row>
    <row r="420" spans="1:26" ht="19.5" customHeight="1" x14ac:dyDescent="0.2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</row>
    <row r="421" spans="1:26" ht="19.5" customHeight="1" x14ac:dyDescent="0.2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</row>
    <row r="422" spans="1:26" ht="19.5" customHeight="1" x14ac:dyDescent="0.2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</row>
    <row r="423" spans="1:26" ht="19.5" customHeight="1" x14ac:dyDescent="0.2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</row>
    <row r="424" spans="1:26" ht="19.5" customHeight="1" x14ac:dyDescent="0.2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</row>
    <row r="425" spans="1:26" ht="19.5" customHeight="1" x14ac:dyDescent="0.2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</row>
    <row r="426" spans="1:26" ht="19.5" customHeight="1" x14ac:dyDescent="0.2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</row>
    <row r="427" spans="1:26" ht="19.5" customHeight="1" x14ac:dyDescent="0.2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</row>
    <row r="428" spans="1:26" ht="19.5" customHeight="1" x14ac:dyDescent="0.2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</row>
    <row r="429" spans="1:26" ht="19.5" customHeight="1" x14ac:dyDescent="0.2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</row>
    <row r="430" spans="1:26" ht="19.5" customHeight="1" x14ac:dyDescent="0.2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</row>
    <row r="431" spans="1:26" ht="19.5" customHeight="1" x14ac:dyDescent="0.2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</row>
    <row r="432" spans="1:26" ht="19.5" customHeight="1" x14ac:dyDescent="0.2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</row>
    <row r="433" spans="1:26" ht="19.5" customHeight="1" x14ac:dyDescent="0.2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</row>
    <row r="434" spans="1:26" ht="19.5" customHeight="1" x14ac:dyDescent="0.2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</row>
    <row r="435" spans="1:26" ht="19.5" customHeight="1" x14ac:dyDescent="0.2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</row>
    <row r="436" spans="1:26" ht="19.5" customHeight="1" x14ac:dyDescent="0.2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</row>
    <row r="437" spans="1:26" ht="19.5" customHeight="1" x14ac:dyDescent="0.2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</row>
    <row r="438" spans="1:26" ht="19.5" customHeight="1" x14ac:dyDescent="0.2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</row>
    <row r="439" spans="1:26" ht="19.5" customHeight="1" x14ac:dyDescent="0.2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</row>
    <row r="440" spans="1:26" ht="19.5" customHeight="1" x14ac:dyDescent="0.2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</row>
    <row r="441" spans="1:26" ht="19.5" customHeight="1" x14ac:dyDescent="0.2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</row>
    <row r="442" spans="1:26" ht="19.5" customHeight="1" x14ac:dyDescent="0.2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</row>
    <row r="443" spans="1:26" ht="19.5" customHeight="1" x14ac:dyDescent="0.2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</row>
    <row r="444" spans="1:26" ht="19.5" customHeight="1" x14ac:dyDescent="0.2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</row>
    <row r="445" spans="1:26" ht="19.5" customHeight="1" x14ac:dyDescent="0.2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</row>
    <row r="446" spans="1:26" ht="19.5" customHeight="1" x14ac:dyDescent="0.2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</row>
    <row r="447" spans="1:26" ht="19.5" customHeight="1" x14ac:dyDescent="0.2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</row>
    <row r="448" spans="1:26" ht="19.5" customHeight="1" x14ac:dyDescent="0.2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</row>
    <row r="449" spans="1:26" ht="19.5" customHeight="1" x14ac:dyDescent="0.2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</row>
    <row r="450" spans="1:26" ht="19.5" customHeight="1" x14ac:dyDescent="0.2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</row>
    <row r="451" spans="1:26" ht="19.5" customHeight="1" x14ac:dyDescent="0.2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</row>
    <row r="452" spans="1:26" ht="19.5" customHeight="1" x14ac:dyDescent="0.2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</row>
    <row r="453" spans="1:26" ht="19.5" customHeight="1" x14ac:dyDescent="0.2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</row>
    <row r="454" spans="1:26" ht="19.5" customHeight="1" x14ac:dyDescent="0.2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</row>
    <row r="455" spans="1:26" ht="19.5" customHeight="1" x14ac:dyDescent="0.2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</row>
    <row r="456" spans="1:26" ht="19.5" customHeight="1" x14ac:dyDescent="0.2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</row>
    <row r="457" spans="1:26" ht="19.5" customHeight="1" x14ac:dyDescent="0.2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</row>
    <row r="458" spans="1:26" ht="19.5" customHeight="1" x14ac:dyDescent="0.2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</row>
    <row r="459" spans="1:26" ht="19.5" customHeight="1" x14ac:dyDescent="0.2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</row>
    <row r="460" spans="1:26" ht="19.5" customHeight="1" x14ac:dyDescent="0.2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</row>
    <row r="461" spans="1:26" ht="19.5" customHeight="1" x14ac:dyDescent="0.2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</row>
    <row r="462" spans="1:26" ht="19.5" customHeight="1" x14ac:dyDescent="0.2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</row>
    <row r="463" spans="1:26" ht="19.5" customHeight="1" x14ac:dyDescent="0.2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</row>
    <row r="464" spans="1:26" ht="19.5" customHeight="1" x14ac:dyDescent="0.2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</row>
    <row r="465" spans="1:26" ht="19.5" customHeight="1" x14ac:dyDescent="0.2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</row>
    <row r="466" spans="1:26" ht="19.5" customHeight="1" x14ac:dyDescent="0.2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</row>
    <row r="467" spans="1:26" ht="19.5" customHeight="1" x14ac:dyDescent="0.2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</row>
    <row r="468" spans="1:26" ht="19.5" customHeight="1" x14ac:dyDescent="0.2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</row>
    <row r="469" spans="1:26" ht="19.5" customHeight="1" x14ac:dyDescent="0.2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</row>
    <row r="470" spans="1:26" ht="19.5" customHeight="1" x14ac:dyDescent="0.2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</row>
    <row r="471" spans="1:26" ht="19.5" customHeight="1" x14ac:dyDescent="0.2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</row>
    <row r="472" spans="1:26" ht="19.5" customHeight="1" x14ac:dyDescent="0.2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</row>
    <row r="473" spans="1:26" ht="19.5" customHeight="1" x14ac:dyDescent="0.2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</row>
    <row r="474" spans="1:26" ht="19.5" customHeight="1" x14ac:dyDescent="0.2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</row>
    <row r="475" spans="1:26" ht="19.5" customHeight="1" x14ac:dyDescent="0.2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</row>
    <row r="476" spans="1:26" ht="19.5" customHeight="1" x14ac:dyDescent="0.2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</row>
    <row r="477" spans="1:26" ht="19.5" customHeight="1" x14ac:dyDescent="0.2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</row>
    <row r="478" spans="1:26" ht="19.5" customHeight="1" x14ac:dyDescent="0.2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</row>
    <row r="479" spans="1:26" ht="19.5" customHeight="1" x14ac:dyDescent="0.2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</row>
    <row r="480" spans="1:26" ht="19.5" customHeight="1" x14ac:dyDescent="0.2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</row>
    <row r="481" spans="1:26" ht="19.5" customHeight="1" x14ac:dyDescent="0.2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</row>
    <row r="482" spans="1:26" ht="19.5" customHeight="1" x14ac:dyDescent="0.2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</row>
    <row r="483" spans="1:26" ht="19.5" customHeight="1" x14ac:dyDescent="0.2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</row>
    <row r="484" spans="1:26" ht="19.5" customHeight="1" x14ac:dyDescent="0.2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</row>
    <row r="485" spans="1:26" ht="19.5" customHeight="1" x14ac:dyDescent="0.2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</row>
    <row r="486" spans="1:26" ht="19.5" customHeight="1" x14ac:dyDescent="0.2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</row>
    <row r="487" spans="1:26" ht="19.5" customHeight="1" x14ac:dyDescent="0.2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</row>
    <row r="488" spans="1:26" ht="19.5" customHeight="1" x14ac:dyDescent="0.2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</row>
    <row r="489" spans="1:26" ht="19.5" customHeight="1" x14ac:dyDescent="0.2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</row>
    <row r="490" spans="1:26" ht="19.5" customHeight="1" x14ac:dyDescent="0.2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</row>
    <row r="491" spans="1:26" ht="19.5" customHeight="1" x14ac:dyDescent="0.2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</row>
    <row r="492" spans="1:26" ht="19.5" customHeight="1" x14ac:dyDescent="0.2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</row>
    <row r="493" spans="1:26" ht="19.5" customHeight="1" x14ac:dyDescent="0.2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</row>
    <row r="494" spans="1:26" ht="19.5" customHeight="1" x14ac:dyDescent="0.2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</row>
    <row r="495" spans="1:26" ht="19.5" customHeight="1" x14ac:dyDescent="0.2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</row>
    <row r="496" spans="1:26" ht="19.5" customHeight="1" x14ac:dyDescent="0.2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</row>
    <row r="497" spans="1:26" ht="19.5" customHeight="1" x14ac:dyDescent="0.2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</row>
    <row r="498" spans="1:26" ht="19.5" customHeight="1" x14ac:dyDescent="0.2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</row>
    <row r="499" spans="1:26" ht="19.5" customHeight="1" x14ac:dyDescent="0.2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</row>
    <row r="500" spans="1:26" ht="19.5" customHeight="1" x14ac:dyDescent="0.2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</row>
    <row r="501" spans="1:26" ht="19.5" customHeight="1" x14ac:dyDescent="0.2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</row>
    <row r="502" spans="1:26" ht="19.5" customHeight="1" x14ac:dyDescent="0.2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</row>
    <row r="503" spans="1:26" ht="19.5" customHeight="1" x14ac:dyDescent="0.2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</row>
    <row r="504" spans="1:26" ht="19.5" customHeight="1" x14ac:dyDescent="0.2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</row>
    <row r="505" spans="1:26" ht="19.5" customHeight="1" x14ac:dyDescent="0.2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</row>
    <row r="506" spans="1:26" ht="19.5" customHeight="1" x14ac:dyDescent="0.2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</row>
    <row r="507" spans="1:26" ht="19.5" customHeight="1" x14ac:dyDescent="0.2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</row>
    <row r="508" spans="1:26" ht="19.5" customHeight="1" x14ac:dyDescent="0.2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</row>
    <row r="509" spans="1:26" ht="19.5" customHeight="1" x14ac:dyDescent="0.2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</row>
    <row r="510" spans="1:26" ht="19.5" customHeight="1" x14ac:dyDescent="0.2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</row>
    <row r="511" spans="1:26" ht="19.5" customHeight="1" x14ac:dyDescent="0.2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</row>
    <row r="512" spans="1:26" ht="19.5" customHeight="1" x14ac:dyDescent="0.2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</row>
    <row r="513" spans="1:26" ht="19.5" customHeight="1" x14ac:dyDescent="0.2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</row>
    <row r="514" spans="1:26" ht="19.5" customHeight="1" x14ac:dyDescent="0.2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</row>
    <row r="515" spans="1:26" ht="19.5" customHeight="1" x14ac:dyDescent="0.2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</row>
    <row r="516" spans="1:26" ht="19.5" customHeight="1" x14ac:dyDescent="0.2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</row>
    <row r="517" spans="1:26" ht="19.5" customHeight="1" x14ac:dyDescent="0.2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</row>
    <row r="518" spans="1:26" ht="19.5" customHeight="1" x14ac:dyDescent="0.2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</row>
    <row r="519" spans="1:26" ht="19.5" customHeight="1" x14ac:dyDescent="0.2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</row>
    <row r="520" spans="1:26" ht="19.5" customHeight="1" x14ac:dyDescent="0.2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</row>
    <row r="521" spans="1:26" ht="19.5" customHeight="1" x14ac:dyDescent="0.2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</row>
    <row r="522" spans="1:26" ht="19.5" customHeight="1" x14ac:dyDescent="0.2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</row>
    <row r="523" spans="1:26" ht="19.5" customHeight="1" x14ac:dyDescent="0.2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</row>
    <row r="524" spans="1:26" ht="19.5" customHeight="1" x14ac:dyDescent="0.2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</row>
    <row r="525" spans="1:26" ht="19.5" customHeight="1" x14ac:dyDescent="0.2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</row>
    <row r="526" spans="1:26" ht="19.5" customHeight="1" x14ac:dyDescent="0.2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</row>
    <row r="527" spans="1:26" ht="19.5" customHeight="1" x14ac:dyDescent="0.2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</row>
    <row r="528" spans="1:26" ht="19.5" customHeight="1" x14ac:dyDescent="0.2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</row>
    <row r="529" spans="1:26" ht="19.5" customHeight="1" x14ac:dyDescent="0.2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</row>
    <row r="530" spans="1:26" ht="19.5" customHeight="1" x14ac:dyDescent="0.2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</row>
    <row r="531" spans="1:26" ht="19.5" customHeight="1" x14ac:dyDescent="0.2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</row>
    <row r="532" spans="1:26" ht="19.5" customHeight="1" x14ac:dyDescent="0.2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</row>
    <row r="533" spans="1:26" ht="19.5" customHeight="1" x14ac:dyDescent="0.2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</row>
    <row r="534" spans="1:26" ht="19.5" customHeight="1" x14ac:dyDescent="0.2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</row>
    <row r="535" spans="1:26" ht="19.5" customHeight="1" x14ac:dyDescent="0.2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</row>
    <row r="536" spans="1:26" ht="19.5" customHeight="1" x14ac:dyDescent="0.2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</row>
    <row r="537" spans="1:26" ht="19.5" customHeight="1" x14ac:dyDescent="0.2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</row>
    <row r="538" spans="1:26" ht="19.5" customHeight="1" x14ac:dyDescent="0.2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</row>
    <row r="539" spans="1:26" ht="19.5" customHeight="1" x14ac:dyDescent="0.2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</row>
    <row r="540" spans="1:26" ht="19.5" customHeight="1" x14ac:dyDescent="0.2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</row>
    <row r="541" spans="1:26" ht="19.5" customHeight="1" x14ac:dyDescent="0.2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</row>
    <row r="542" spans="1:26" ht="19.5" customHeight="1" x14ac:dyDescent="0.2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</row>
    <row r="543" spans="1:26" ht="19.5" customHeight="1" x14ac:dyDescent="0.2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</row>
    <row r="544" spans="1:26" ht="19.5" customHeight="1" x14ac:dyDescent="0.2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</row>
    <row r="545" spans="1:26" ht="19.5" customHeight="1" x14ac:dyDescent="0.2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</row>
    <row r="546" spans="1:26" ht="19.5" customHeight="1" x14ac:dyDescent="0.2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</row>
    <row r="547" spans="1:26" ht="19.5" customHeight="1" x14ac:dyDescent="0.2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</row>
    <row r="548" spans="1:26" ht="19.5" customHeight="1" x14ac:dyDescent="0.2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</row>
    <row r="549" spans="1:26" ht="19.5" customHeight="1" x14ac:dyDescent="0.2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</row>
    <row r="550" spans="1:26" ht="19.5" customHeight="1" x14ac:dyDescent="0.2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</row>
    <row r="551" spans="1:26" ht="19.5" customHeight="1" x14ac:dyDescent="0.2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</row>
    <row r="552" spans="1:26" ht="19.5" customHeight="1" x14ac:dyDescent="0.2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</row>
    <row r="553" spans="1:26" ht="19.5" customHeight="1" x14ac:dyDescent="0.2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</row>
    <row r="554" spans="1:26" ht="19.5" customHeight="1" x14ac:dyDescent="0.2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</row>
    <row r="555" spans="1:26" ht="19.5" customHeight="1" x14ac:dyDescent="0.2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</row>
    <row r="556" spans="1:26" ht="19.5" customHeight="1" x14ac:dyDescent="0.2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</row>
    <row r="557" spans="1:26" ht="19.5" customHeight="1" x14ac:dyDescent="0.2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</row>
    <row r="558" spans="1:26" ht="19.5" customHeight="1" x14ac:dyDescent="0.2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</row>
    <row r="559" spans="1:26" ht="19.5" customHeight="1" x14ac:dyDescent="0.2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</row>
    <row r="560" spans="1:26" ht="19.5" customHeight="1" x14ac:dyDescent="0.2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</row>
    <row r="561" spans="1:26" ht="19.5" customHeight="1" x14ac:dyDescent="0.2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</row>
    <row r="562" spans="1:26" ht="19.5" customHeight="1" x14ac:dyDescent="0.2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</row>
    <row r="563" spans="1:26" ht="19.5" customHeight="1" x14ac:dyDescent="0.2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</row>
    <row r="564" spans="1:26" ht="19.5" customHeight="1" x14ac:dyDescent="0.2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</row>
    <row r="565" spans="1:26" ht="19.5" customHeight="1" x14ac:dyDescent="0.2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</row>
    <row r="566" spans="1:26" ht="19.5" customHeight="1" x14ac:dyDescent="0.2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</row>
    <row r="567" spans="1:26" ht="19.5" customHeight="1" x14ac:dyDescent="0.2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</row>
    <row r="568" spans="1:26" ht="19.5" customHeight="1" x14ac:dyDescent="0.2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</row>
    <row r="569" spans="1:26" ht="19.5" customHeight="1" x14ac:dyDescent="0.2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</row>
    <row r="570" spans="1:26" ht="19.5" customHeight="1" x14ac:dyDescent="0.2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</row>
    <row r="571" spans="1:26" ht="19.5" customHeight="1" x14ac:dyDescent="0.2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</row>
    <row r="572" spans="1:26" ht="19.5" customHeight="1" x14ac:dyDescent="0.2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</row>
    <row r="573" spans="1:26" ht="19.5" customHeight="1" x14ac:dyDescent="0.2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</row>
    <row r="574" spans="1:26" ht="19.5" customHeight="1" x14ac:dyDescent="0.2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</row>
    <row r="575" spans="1:26" ht="19.5" customHeight="1" x14ac:dyDescent="0.2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</row>
    <row r="576" spans="1:26" ht="19.5" customHeight="1" x14ac:dyDescent="0.2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</row>
    <row r="577" spans="1:26" ht="19.5" customHeight="1" x14ac:dyDescent="0.2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</row>
    <row r="578" spans="1:26" ht="19.5" customHeight="1" x14ac:dyDescent="0.2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</row>
    <row r="579" spans="1:26" ht="19.5" customHeight="1" x14ac:dyDescent="0.2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</row>
    <row r="580" spans="1:26" ht="19.5" customHeight="1" x14ac:dyDescent="0.2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</row>
    <row r="581" spans="1:26" ht="19.5" customHeight="1" x14ac:dyDescent="0.2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</row>
    <row r="582" spans="1:26" ht="19.5" customHeight="1" x14ac:dyDescent="0.2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</row>
    <row r="583" spans="1:26" ht="19.5" customHeight="1" x14ac:dyDescent="0.2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</row>
    <row r="584" spans="1:26" ht="19.5" customHeight="1" x14ac:dyDescent="0.2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</row>
    <row r="585" spans="1:26" ht="19.5" customHeight="1" x14ac:dyDescent="0.2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</row>
    <row r="586" spans="1:26" ht="19.5" customHeight="1" x14ac:dyDescent="0.2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</row>
    <row r="587" spans="1:26" ht="19.5" customHeight="1" x14ac:dyDescent="0.2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</row>
    <row r="588" spans="1:26" ht="19.5" customHeight="1" x14ac:dyDescent="0.2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</row>
    <row r="589" spans="1:26" ht="19.5" customHeight="1" x14ac:dyDescent="0.2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</row>
    <row r="590" spans="1:26" ht="19.5" customHeight="1" x14ac:dyDescent="0.2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</row>
    <row r="591" spans="1:26" ht="19.5" customHeight="1" x14ac:dyDescent="0.2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</row>
    <row r="592" spans="1:26" ht="19.5" customHeight="1" x14ac:dyDescent="0.2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</row>
    <row r="593" spans="1:26" ht="19.5" customHeight="1" x14ac:dyDescent="0.2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</row>
    <row r="594" spans="1:26" ht="19.5" customHeight="1" x14ac:dyDescent="0.2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</row>
    <row r="595" spans="1:26" ht="19.5" customHeight="1" x14ac:dyDescent="0.2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</row>
    <row r="596" spans="1:26" ht="19.5" customHeight="1" x14ac:dyDescent="0.2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</row>
    <row r="597" spans="1:26" ht="19.5" customHeight="1" x14ac:dyDescent="0.2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</row>
    <row r="598" spans="1:26" ht="19.5" customHeight="1" x14ac:dyDescent="0.2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</row>
    <row r="599" spans="1:26" ht="19.5" customHeight="1" x14ac:dyDescent="0.2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</row>
    <row r="600" spans="1:26" ht="19.5" customHeight="1" x14ac:dyDescent="0.2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</row>
    <row r="601" spans="1:26" ht="19.5" customHeight="1" x14ac:dyDescent="0.2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</row>
    <row r="602" spans="1:26" ht="19.5" customHeight="1" x14ac:dyDescent="0.2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</row>
    <row r="603" spans="1:26" ht="19.5" customHeight="1" x14ac:dyDescent="0.2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  <c r="Y603" s="131"/>
      <c r="Z603" s="131"/>
    </row>
    <row r="604" spans="1:26" ht="19.5" customHeight="1" x14ac:dyDescent="0.2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  <c r="Y604" s="131"/>
      <c r="Z604" s="131"/>
    </row>
    <row r="605" spans="1:26" ht="19.5" customHeight="1" x14ac:dyDescent="0.2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</row>
    <row r="606" spans="1:26" ht="19.5" customHeight="1" x14ac:dyDescent="0.2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</row>
    <row r="607" spans="1:26" ht="19.5" customHeight="1" x14ac:dyDescent="0.2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</row>
    <row r="608" spans="1:26" ht="19.5" customHeight="1" x14ac:dyDescent="0.2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</row>
    <row r="609" spans="1:26" ht="19.5" customHeight="1" x14ac:dyDescent="0.2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</row>
    <row r="610" spans="1:26" ht="19.5" customHeight="1" x14ac:dyDescent="0.2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</row>
    <row r="611" spans="1:26" ht="19.5" customHeight="1" x14ac:dyDescent="0.2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</row>
    <row r="612" spans="1:26" ht="19.5" customHeight="1" x14ac:dyDescent="0.2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  <c r="Y612" s="131"/>
      <c r="Z612" s="131"/>
    </row>
    <row r="613" spans="1:26" ht="19.5" customHeight="1" x14ac:dyDescent="0.2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</row>
    <row r="614" spans="1:26" ht="19.5" customHeight="1" x14ac:dyDescent="0.2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</row>
    <row r="615" spans="1:26" ht="19.5" customHeight="1" x14ac:dyDescent="0.2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</row>
    <row r="616" spans="1:26" ht="19.5" customHeight="1" x14ac:dyDescent="0.2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</row>
    <row r="617" spans="1:26" ht="19.5" customHeight="1" x14ac:dyDescent="0.2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</row>
    <row r="618" spans="1:26" ht="19.5" customHeight="1" x14ac:dyDescent="0.2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</row>
    <row r="619" spans="1:26" ht="19.5" customHeight="1" x14ac:dyDescent="0.2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</row>
    <row r="620" spans="1:26" ht="19.5" customHeight="1" x14ac:dyDescent="0.2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  <c r="Z620" s="131"/>
    </row>
    <row r="621" spans="1:26" ht="19.5" customHeight="1" x14ac:dyDescent="0.2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</row>
    <row r="622" spans="1:26" ht="19.5" customHeight="1" x14ac:dyDescent="0.2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</row>
    <row r="623" spans="1:26" ht="19.5" customHeight="1" x14ac:dyDescent="0.2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</row>
    <row r="624" spans="1:26" ht="19.5" customHeight="1" x14ac:dyDescent="0.2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</row>
    <row r="625" spans="1:26" ht="19.5" customHeight="1" x14ac:dyDescent="0.2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</row>
    <row r="626" spans="1:26" ht="19.5" customHeight="1" x14ac:dyDescent="0.2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</row>
    <row r="627" spans="1:26" ht="19.5" customHeight="1" x14ac:dyDescent="0.2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</row>
    <row r="628" spans="1:26" ht="19.5" customHeight="1" x14ac:dyDescent="0.2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</row>
    <row r="629" spans="1:26" ht="19.5" customHeight="1" x14ac:dyDescent="0.2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</row>
    <row r="630" spans="1:26" ht="19.5" customHeight="1" x14ac:dyDescent="0.2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</row>
    <row r="631" spans="1:26" ht="19.5" customHeight="1" x14ac:dyDescent="0.2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</row>
    <row r="632" spans="1:26" ht="19.5" customHeight="1" x14ac:dyDescent="0.2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</row>
    <row r="633" spans="1:26" ht="19.5" customHeight="1" x14ac:dyDescent="0.2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</row>
    <row r="634" spans="1:26" ht="19.5" customHeight="1" x14ac:dyDescent="0.2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</row>
    <row r="635" spans="1:26" ht="19.5" customHeight="1" x14ac:dyDescent="0.2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</row>
    <row r="636" spans="1:26" ht="19.5" customHeight="1" x14ac:dyDescent="0.2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</row>
    <row r="637" spans="1:26" ht="19.5" customHeight="1" x14ac:dyDescent="0.2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</row>
    <row r="638" spans="1:26" ht="19.5" customHeight="1" x14ac:dyDescent="0.2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</row>
    <row r="639" spans="1:26" ht="19.5" customHeight="1" x14ac:dyDescent="0.2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</row>
    <row r="640" spans="1:26" ht="19.5" customHeight="1" x14ac:dyDescent="0.2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</row>
    <row r="641" spans="1:26" ht="19.5" customHeight="1" x14ac:dyDescent="0.2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</row>
    <row r="642" spans="1:26" ht="19.5" customHeight="1" x14ac:dyDescent="0.2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</row>
    <row r="643" spans="1:26" ht="19.5" customHeight="1" x14ac:dyDescent="0.2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  <c r="Y643" s="131"/>
      <c r="Z643" s="131"/>
    </row>
    <row r="644" spans="1:26" ht="19.5" customHeight="1" x14ac:dyDescent="0.2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</row>
    <row r="645" spans="1:26" ht="19.5" customHeight="1" x14ac:dyDescent="0.2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</row>
    <row r="646" spans="1:26" ht="19.5" customHeight="1" x14ac:dyDescent="0.2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</row>
    <row r="647" spans="1:26" ht="19.5" customHeight="1" x14ac:dyDescent="0.2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</row>
    <row r="648" spans="1:26" ht="19.5" customHeight="1" x14ac:dyDescent="0.2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</row>
    <row r="649" spans="1:26" ht="19.5" customHeight="1" x14ac:dyDescent="0.2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</row>
    <row r="650" spans="1:26" ht="19.5" customHeight="1" x14ac:dyDescent="0.2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</row>
    <row r="651" spans="1:26" ht="19.5" customHeight="1" x14ac:dyDescent="0.2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</row>
    <row r="652" spans="1:26" ht="19.5" customHeight="1" x14ac:dyDescent="0.2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  <c r="Y652" s="131"/>
      <c r="Z652" s="131"/>
    </row>
    <row r="653" spans="1:26" ht="19.5" customHeight="1" x14ac:dyDescent="0.2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</row>
    <row r="654" spans="1:26" ht="19.5" customHeight="1" x14ac:dyDescent="0.2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</row>
    <row r="655" spans="1:26" ht="19.5" customHeight="1" x14ac:dyDescent="0.2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</row>
    <row r="656" spans="1:26" ht="19.5" customHeight="1" x14ac:dyDescent="0.2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</row>
    <row r="657" spans="1:26" ht="19.5" customHeight="1" x14ac:dyDescent="0.2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</row>
    <row r="658" spans="1:26" ht="19.5" customHeight="1" x14ac:dyDescent="0.2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</row>
    <row r="659" spans="1:26" ht="19.5" customHeight="1" x14ac:dyDescent="0.2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  <c r="Z659" s="131"/>
    </row>
    <row r="660" spans="1:26" ht="19.5" customHeight="1" x14ac:dyDescent="0.2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</row>
    <row r="661" spans="1:26" ht="19.5" customHeight="1" x14ac:dyDescent="0.2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</row>
    <row r="662" spans="1:26" ht="19.5" customHeight="1" x14ac:dyDescent="0.2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</row>
    <row r="663" spans="1:26" ht="19.5" customHeight="1" x14ac:dyDescent="0.2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</row>
    <row r="664" spans="1:26" ht="19.5" customHeight="1" x14ac:dyDescent="0.2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</row>
    <row r="665" spans="1:26" ht="19.5" customHeight="1" x14ac:dyDescent="0.2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</row>
    <row r="666" spans="1:26" ht="19.5" customHeight="1" x14ac:dyDescent="0.2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</row>
    <row r="667" spans="1:26" ht="19.5" customHeight="1" x14ac:dyDescent="0.2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  <c r="Z667" s="131"/>
    </row>
    <row r="668" spans="1:26" ht="19.5" customHeight="1" x14ac:dyDescent="0.2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</row>
    <row r="669" spans="1:26" ht="19.5" customHeight="1" x14ac:dyDescent="0.2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</row>
    <row r="670" spans="1:26" ht="19.5" customHeight="1" x14ac:dyDescent="0.2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</row>
    <row r="671" spans="1:26" ht="19.5" customHeight="1" x14ac:dyDescent="0.2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</row>
    <row r="672" spans="1:26" ht="19.5" customHeight="1" x14ac:dyDescent="0.2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</row>
    <row r="673" spans="1:26" ht="19.5" customHeight="1" x14ac:dyDescent="0.2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</row>
    <row r="674" spans="1:26" ht="19.5" customHeight="1" x14ac:dyDescent="0.2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</row>
    <row r="675" spans="1:26" ht="19.5" customHeight="1" x14ac:dyDescent="0.2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  <c r="Z675" s="131"/>
    </row>
    <row r="676" spans="1:26" ht="19.5" customHeight="1" x14ac:dyDescent="0.2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  <c r="Y676" s="131"/>
      <c r="Z676" s="131"/>
    </row>
    <row r="677" spans="1:26" ht="19.5" customHeight="1" x14ac:dyDescent="0.2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</row>
    <row r="678" spans="1:26" ht="19.5" customHeight="1" x14ac:dyDescent="0.2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</row>
    <row r="679" spans="1:26" ht="19.5" customHeight="1" x14ac:dyDescent="0.2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</row>
    <row r="680" spans="1:26" ht="19.5" customHeight="1" x14ac:dyDescent="0.2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</row>
    <row r="681" spans="1:26" ht="19.5" customHeight="1" x14ac:dyDescent="0.2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</row>
    <row r="682" spans="1:26" ht="19.5" customHeight="1" x14ac:dyDescent="0.2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</row>
    <row r="683" spans="1:26" ht="19.5" customHeight="1" x14ac:dyDescent="0.2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</row>
    <row r="684" spans="1:26" ht="19.5" customHeight="1" x14ac:dyDescent="0.2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</row>
    <row r="685" spans="1:26" ht="19.5" customHeight="1" x14ac:dyDescent="0.2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</row>
    <row r="686" spans="1:26" ht="19.5" customHeight="1" x14ac:dyDescent="0.2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</row>
    <row r="687" spans="1:26" ht="19.5" customHeight="1" x14ac:dyDescent="0.2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</row>
    <row r="688" spans="1:26" ht="19.5" customHeight="1" x14ac:dyDescent="0.2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</row>
    <row r="689" spans="1:26" ht="19.5" customHeight="1" x14ac:dyDescent="0.2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</row>
    <row r="690" spans="1:26" ht="19.5" customHeight="1" x14ac:dyDescent="0.2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</row>
    <row r="691" spans="1:26" ht="19.5" customHeight="1" x14ac:dyDescent="0.2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</row>
    <row r="692" spans="1:26" ht="19.5" customHeight="1" x14ac:dyDescent="0.2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  <c r="Y692" s="131"/>
      <c r="Z692" s="131"/>
    </row>
    <row r="693" spans="1:26" ht="19.5" customHeight="1" x14ac:dyDescent="0.2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</row>
    <row r="694" spans="1:26" ht="19.5" customHeight="1" x14ac:dyDescent="0.2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</row>
    <row r="695" spans="1:26" ht="19.5" customHeight="1" x14ac:dyDescent="0.2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</row>
    <row r="696" spans="1:26" ht="19.5" customHeight="1" x14ac:dyDescent="0.2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</row>
    <row r="697" spans="1:26" ht="19.5" customHeight="1" x14ac:dyDescent="0.2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</row>
    <row r="698" spans="1:26" ht="19.5" customHeight="1" x14ac:dyDescent="0.2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</row>
    <row r="699" spans="1:26" ht="19.5" customHeight="1" x14ac:dyDescent="0.2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</row>
    <row r="700" spans="1:26" ht="19.5" customHeight="1" x14ac:dyDescent="0.2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</row>
    <row r="701" spans="1:26" ht="19.5" customHeight="1" x14ac:dyDescent="0.2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</row>
    <row r="702" spans="1:26" ht="19.5" customHeight="1" x14ac:dyDescent="0.2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</row>
    <row r="703" spans="1:26" ht="19.5" customHeight="1" x14ac:dyDescent="0.2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</row>
    <row r="704" spans="1:26" ht="19.5" customHeight="1" x14ac:dyDescent="0.2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</row>
    <row r="705" spans="1:26" ht="19.5" customHeight="1" x14ac:dyDescent="0.2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</row>
    <row r="706" spans="1:26" ht="19.5" customHeight="1" x14ac:dyDescent="0.2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</row>
    <row r="707" spans="1:26" ht="19.5" customHeight="1" x14ac:dyDescent="0.2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1"/>
      <c r="Z707" s="131"/>
    </row>
    <row r="708" spans="1:26" ht="19.5" customHeight="1" x14ac:dyDescent="0.2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</row>
    <row r="709" spans="1:26" ht="19.5" customHeight="1" x14ac:dyDescent="0.2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</row>
    <row r="710" spans="1:26" ht="19.5" customHeight="1" x14ac:dyDescent="0.2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</row>
    <row r="711" spans="1:26" ht="19.5" customHeight="1" x14ac:dyDescent="0.2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</row>
    <row r="712" spans="1:26" ht="19.5" customHeight="1" x14ac:dyDescent="0.2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</row>
    <row r="713" spans="1:26" ht="19.5" customHeight="1" x14ac:dyDescent="0.2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</row>
    <row r="714" spans="1:26" ht="19.5" customHeight="1" x14ac:dyDescent="0.2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</row>
    <row r="715" spans="1:26" ht="19.5" customHeight="1" x14ac:dyDescent="0.2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</row>
    <row r="716" spans="1:26" ht="19.5" customHeight="1" x14ac:dyDescent="0.2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  <c r="Y716" s="131"/>
      <c r="Z716" s="131"/>
    </row>
    <row r="717" spans="1:26" ht="19.5" customHeight="1" x14ac:dyDescent="0.2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</row>
    <row r="718" spans="1:26" ht="19.5" customHeight="1" x14ac:dyDescent="0.2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</row>
    <row r="719" spans="1:26" ht="19.5" customHeight="1" x14ac:dyDescent="0.2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</row>
    <row r="720" spans="1:26" ht="19.5" customHeight="1" x14ac:dyDescent="0.2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</row>
    <row r="721" spans="1:26" ht="19.5" customHeight="1" x14ac:dyDescent="0.2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</row>
    <row r="722" spans="1:26" ht="19.5" customHeight="1" x14ac:dyDescent="0.2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</row>
    <row r="723" spans="1:26" ht="19.5" customHeight="1" x14ac:dyDescent="0.2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</row>
    <row r="724" spans="1:26" ht="19.5" customHeight="1" x14ac:dyDescent="0.2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1"/>
      <c r="Y724" s="131"/>
      <c r="Z724" s="131"/>
    </row>
    <row r="725" spans="1:26" ht="19.5" customHeight="1" x14ac:dyDescent="0.2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</row>
    <row r="726" spans="1:26" ht="19.5" customHeight="1" x14ac:dyDescent="0.2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</row>
    <row r="727" spans="1:26" ht="19.5" customHeight="1" x14ac:dyDescent="0.2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</row>
    <row r="728" spans="1:26" ht="19.5" customHeight="1" x14ac:dyDescent="0.2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</row>
    <row r="729" spans="1:26" ht="19.5" customHeight="1" x14ac:dyDescent="0.2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</row>
    <row r="730" spans="1:26" ht="19.5" customHeight="1" x14ac:dyDescent="0.2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</row>
    <row r="731" spans="1:26" ht="19.5" customHeight="1" x14ac:dyDescent="0.2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1"/>
      <c r="Y731" s="131"/>
      <c r="Z731" s="131"/>
    </row>
    <row r="732" spans="1:26" ht="19.5" customHeight="1" x14ac:dyDescent="0.2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  <c r="Y732" s="131"/>
      <c r="Z732" s="131"/>
    </row>
    <row r="733" spans="1:26" ht="19.5" customHeight="1" x14ac:dyDescent="0.2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</row>
    <row r="734" spans="1:26" ht="19.5" customHeight="1" x14ac:dyDescent="0.2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</row>
    <row r="735" spans="1:26" ht="19.5" customHeight="1" x14ac:dyDescent="0.2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</row>
    <row r="736" spans="1:26" ht="19.5" customHeight="1" x14ac:dyDescent="0.2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</row>
    <row r="737" spans="1:26" ht="19.5" customHeight="1" x14ac:dyDescent="0.2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</row>
    <row r="738" spans="1:26" ht="19.5" customHeight="1" x14ac:dyDescent="0.2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</row>
    <row r="739" spans="1:26" ht="19.5" customHeight="1" x14ac:dyDescent="0.2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1"/>
      <c r="Y739" s="131"/>
      <c r="Z739" s="131"/>
    </row>
    <row r="740" spans="1:26" ht="19.5" customHeight="1" x14ac:dyDescent="0.2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  <c r="Y740" s="131"/>
      <c r="Z740" s="131"/>
    </row>
    <row r="741" spans="1:26" ht="19.5" customHeight="1" x14ac:dyDescent="0.2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</row>
    <row r="742" spans="1:26" ht="19.5" customHeight="1" x14ac:dyDescent="0.2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</row>
    <row r="743" spans="1:26" ht="19.5" customHeight="1" x14ac:dyDescent="0.2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</row>
    <row r="744" spans="1:26" ht="19.5" customHeight="1" x14ac:dyDescent="0.2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</row>
    <row r="745" spans="1:26" ht="19.5" customHeight="1" x14ac:dyDescent="0.2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</row>
    <row r="746" spans="1:26" ht="19.5" customHeight="1" x14ac:dyDescent="0.2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</row>
    <row r="747" spans="1:26" ht="19.5" customHeight="1" x14ac:dyDescent="0.2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  <c r="Y747" s="131"/>
      <c r="Z747" s="131"/>
    </row>
    <row r="748" spans="1:26" ht="19.5" customHeight="1" x14ac:dyDescent="0.2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1"/>
      <c r="Y748" s="131"/>
      <c r="Z748" s="131"/>
    </row>
    <row r="749" spans="1:26" ht="19.5" customHeight="1" x14ac:dyDescent="0.2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</row>
    <row r="750" spans="1:26" ht="19.5" customHeight="1" x14ac:dyDescent="0.2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</row>
    <row r="751" spans="1:26" ht="19.5" customHeight="1" x14ac:dyDescent="0.2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</row>
    <row r="752" spans="1:26" ht="19.5" customHeight="1" x14ac:dyDescent="0.2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</row>
    <row r="753" spans="1:26" ht="19.5" customHeight="1" x14ac:dyDescent="0.2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</row>
    <row r="754" spans="1:26" ht="19.5" customHeight="1" x14ac:dyDescent="0.2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</row>
    <row r="755" spans="1:26" ht="19.5" customHeight="1" x14ac:dyDescent="0.2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  <c r="Y755" s="131"/>
      <c r="Z755" s="131"/>
    </row>
    <row r="756" spans="1:26" ht="19.5" customHeight="1" x14ac:dyDescent="0.2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  <c r="Y756" s="131"/>
      <c r="Z756" s="131"/>
    </row>
    <row r="757" spans="1:26" ht="19.5" customHeight="1" x14ac:dyDescent="0.2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</row>
    <row r="758" spans="1:26" ht="19.5" customHeight="1" x14ac:dyDescent="0.2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</row>
    <row r="759" spans="1:26" ht="19.5" customHeight="1" x14ac:dyDescent="0.2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</row>
    <row r="760" spans="1:26" ht="19.5" customHeight="1" x14ac:dyDescent="0.2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</row>
    <row r="761" spans="1:26" ht="19.5" customHeight="1" x14ac:dyDescent="0.2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</row>
    <row r="762" spans="1:26" ht="19.5" customHeight="1" x14ac:dyDescent="0.2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</row>
    <row r="763" spans="1:26" ht="19.5" customHeight="1" x14ac:dyDescent="0.2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</row>
    <row r="764" spans="1:26" ht="19.5" customHeight="1" x14ac:dyDescent="0.2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</row>
    <row r="765" spans="1:26" ht="19.5" customHeight="1" x14ac:dyDescent="0.2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</row>
    <row r="766" spans="1:26" ht="19.5" customHeight="1" x14ac:dyDescent="0.2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</row>
    <row r="767" spans="1:26" ht="19.5" customHeight="1" x14ac:dyDescent="0.2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</row>
    <row r="768" spans="1:26" ht="19.5" customHeight="1" x14ac:dyDescent="0.2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</row>
    <row r="769" spans="1:26" ht="19.5" customHeight="1" x14ac:dyDescent="0.2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</row>
    <row r="770" spans="1:26" ht="19.5" customHeight="1" x14ac:dyDescent="0.2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</row>
    <row r="771" spans="1:26" ht="19.5" customHeight="1" x14ac:dyDescent="0.2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  <c r="Z771" s="131"/>
    </row>
    <row r="772" spans="1:26" ht="19.5" customHeight="1" x14ac:dyDescent="0.2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</row>
    <row r="773" spans="1:26" ht="19.5" customHeight="1" x14ac:dyDescent="0.2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</row>
    <row r="774" spans="1:26" ht="19.5" customHeight="1" x14ac:dyDescent="0.2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</row>
    <row r="775" spans="1:26" ht="19.5" customHeight="1" x14ac:dyDescent="0.2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</row>
    <row r="776" spans="1:26" ht="19.5" customHeight="1" x14ac:dyDescent="0.2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</row>
    <row r="777" spans="1:26" ht="19.5" customHeight="1" x14ac:dyDescent="0.2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</row>
    <row r="778" spans="1:26" ht="19.5" customHeight="1" x14ac:dyDescent="0.2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</row>
    <row r="779" spans="1:26" ht="19.5" customHeight="1" x14ac:dyDescent="0.2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</row>
    <row r="780" spans="1:26" ht="19.5" customHeight="1" x14ac:dyDescent="0.2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</row>
    <row r="781" spans="1:26" ht="19.5" customHeight="1" x14ac:dyDescent="0.2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</row>
    <row r="782" spans="1:26" ht="19.5" customHeight="1" x14ac:dyDescent="0.2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</row>
    <row r="783" spans="1:26" ht="19.5" customHeight="1" x14ac:dyDescent="0.2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</row>
    <row r="784" spans="1:26" ht="19.5" customHeight="1" x14ac:dyDescent="0.2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</row>
    <row r="785" spans="1:26" ht="19.5" customHeight="1" x14ac:dyDescent="0.2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</row>
    <row r="786" spans="1:26" ht="19.5" customHeight="1" x14ac:dyDescent="0.2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</row>
    <row r="787" spans="1:26" ht="19.5" customHeight="1" x14ac:dyDescent="0.2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</row>
    <row r="788" spans="1:26" ht="19.5" customHeight="1" x14ac:dyDescent="0.2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</row>
    <row r="789" spans="1:26" ht="19.5" customHeight="1" x14ac:dyDescent="0.2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</row>
    <row r="790" spans="1:26" ht="19.5" customHeight="1" x14ac:dyDescent="0.2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</row>
    <row r="791" spans="1:26" ht="19.5" customHeight="1" x14ac:dyDescent="0.2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</row>
    <row r="792" spans="1:26" ht="19.5" customHeight="1" x14ac:dyDescent="0.2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</row>
    <row r="793" spans="1:26" ht="19.5" customHeight="1" x14ac:dyDescent="0.2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</row>
    <row r="794" spans="1:26" ht="19.5" customHeight="1" x14ac:dyDescent="0.2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</row>
    <row r="795" spans="1:26" ht="19.5" customHeight="1" x14ac:dyDescent="0.2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</row>
    <row r="796" spans="1:26" ht="19.5" customHeight="1" x14ac:dyDescent="0.2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  <c r="Y796" s="131"/>
      <c r="Z796" s="131"/>
    </row>
    <row r="797" spans="1:26" ht="19.5" customHeight="1" x14ac:dyDescent="0.2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  <c r="Y797" s="131"/>
      <c r="Z797" s="131"/>
    </row>
    <row r="798" spans="1:26" ht="19.5" customHeight="1" x14ac:dyDescent="0.2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  <c r="Y798" s="131"/>
      <c r="Z798" s="131"/>
    </row>
    <row r="799" spans="1:26" ht="19.5" customHeight="1" x14ac:dyDescent="0.2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  <c r="Y799" s="131"/>
      <c r="Z799" s="131"/>
    </row>
    <row r="800" spans="1:26" ht="19.5" customHeight="1" x14ac:dyDescent="0.2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1"/>
      <c r="Y800" s="131"/>
      <c r="Z800" s="131"/>
    </row>
    <row r="801" spans="1:26" ht="19.5" customHeight="1" x14ac:dyDescent="0.2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1"/>
      <c r="Y801" s="131"/>
      <c r="Z801" s="131"/>
    </row>
    <row r="802" spans="1:26" ht="19.5" customHeight="1" x14ac:dyDescent="0.2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  <c r="Y802" s="131"/>
      <c r="Z802" s="131"/>
    </row>
    <row r="803" spans="1:26" ht="19.5" customHeight="1" x14ac:dyDescent="0.2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  <c r="Y803" s="131"/>
      <c r="Z803" s="131"/>
    </row>
    <row r="804" spans="1:26" ht="19.5" customHeight="1" x14ac:dyDescent="0.2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</row>
    <row r="805" spans="1:26" ht="19.5" customHeight="1" x14ac:dyDescent="0.2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  <c r="Y805" s="131"/>
      <c r="Z805" s="131"/>
    </row>
    <row r="806" spans="1:26" ht="19.5" customHeight="1" x14ac:dyDescent="0.2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  <c r="Y806" s="131"/>
      <c r="Z806" s="131"/>
    </row>
    <row r="807" spans="1:26" ht="19.5" customHeight="1" x14ac:dyDescent="0.2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</row>
    <row r="808" spans="1:26" ht="19.5" customHeight="1" x14ac:dyDescent="0.2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  <c r="Z808" s="131"/>
    </row>
    <row r="809" spans="1:26" ht="19.5" customHeight="1" x14ac:dyDescent="0.2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  <c r="Z809" s="131"/>
    </row>
    <row r="810" spans="1:26" ht="19.5" customHeight="1" x14ac:dyDescent="0.2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  <c r="Y810" s="131"/>
      <c r="Z810" s="131"/>
    </row>
    <row r="811" spans="1:26" ht="19.5" customHeight="1" x14ac:dyDescent="0.2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  <c r="Y811" s="131"/>
      <c r="Z811" s="131"/>
    </row>
    <row r="812" spans="1:26" ht="19.5" customHeight="1" x14ac:dyDescent="0.2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  <c r="Z812" s="131"/>
    </row>
    <row r="813" spans="1:26" ht="19.5" customHeight="1" x14ac:dyDescent="0.2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  <c r="Z813" s="131"/>
    </row>
    <row r="814" spans="1:26" ht="19.5" customHeight="1" x14ac:dyDescent="0.2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  <c r="Y814" s="131"/>
      <c r="Z814" s="131"/>
    </row>
    <row r="815" spans="1:26" ht="19.5" customHeight="1" x14ac:dyDescent="0.2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</row>
    <row r="816" spans="1:26" ht="19.5" customHeight="1" x14ac:dyDescent="0.2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  <c r="Z816" s="131"/>
    </row>
    <row r="817" spans="1:26" ht="19.5" customHeight="1" x14ac:dyDescent="0.2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</row>
    <row r="818" spans="1:26" ht="19.5" customHeight="1" x14ac:dyDescent="0.2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</row>
    <row r="819" spans="1:26" ht="19.5" customHeight="1" x14ac:dyDescent="0.2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  <c r="Y819" s="131"/>
      <c r="Z819" s="131"/>
    </row>
    <row r="820" spans="1:26" ht="19.5" customHeight="1" x14ac:dyDescent="0.2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  <c r="Y820" s="131"/>
      <c r="Z820" s="131"/>
    </row>
    <row r="821" spans="1:26" ht="19.5" customHeight="1" x14ac:dyDescent="0.2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</row>
    <row r="822" spans="1:26" ht="19.5" customHeight="1" x14ac:dyDescent="0.2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</row>
    <row r="823" spans="1:26" ht="19.5" customHeight="1" x14ac:dyDescent="0.2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</row>
    <row r="824" spans="1:26" ht="19.5" customHeight="1" x14ac:dyDescent="0.2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</row>
    <row r="825" spans="1:26" ht="19.5" customHeight="1" x14ac:dyDescent="0.2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</row>
    <row r="826" spans="1:26" ht="19.5" customHeight="1" x14ac:dyDescent="0.2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</row>
    <row r="827" spans="1:26" ht="19.5" customHeight="1" x14ac:dyDescent="0.2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</row>
    <row r="828" spans="1:26" ht="19.5" customHeight="1" x14ac:dyDescent="0.2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</row>
    <row r="829" spans="1:26" ht="19.5" customHeight="1" x14ac:dyDescent="0.2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</row>
    <row r="830" spans="1:26" ht="19.5" customHeight="1" x14ac:dyDescent="0.2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  <c r="Y830" s="131"/>
      <c r="Z830" s="131"/>
    </row>
    <row r="831" spans="1:26" ht="19.5" customHeight="1" x14ac:dyDescent="0.2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</row>
    <row r="832" spans="1:26" ht="19.5" customHeight="1" x14ac:dyDescent="0.2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131"/>
    </row>
    <row r="833" spans="1:26" ht="19.5" customHeight="1" x14ac:dyDescent="0.2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</row>
    <row r="834" spans="1:26" ht="19.5" customHeight="1" x14ac:dyDescent="0.2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</row>
    <row r="835" spans="1:26" ht="19.5" customHeight="1" x14ac:dyDescent="0.2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</row>
    <row r="836" spans="1:26" ht="19.5" customHeight="1" x14ac:dyDescent="0.2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  <c r="Y836" s="131"/>
      <c r="Z836" s="131"/>
    </row>
    <row r="837" spans="1:26" ht="19.5" customHeight="1" x14ac:dyDescent="0.2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  <c r="Y837" s="131"/>
      <c r="Z837" s="131"/>
    </row>
    <row r="838" spans="1:26" ht="19.5" customHeight="1" x14ac:dyDescent="0.2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  <c r="Z838" s="131"/>
    </row>
    <row r="839" spans="1:26" ht="19.5" customHeight="1" x14ac:dyDescent="0.2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  <c r="Y839" s="131"/>
      <c r="Z839" s="131"/>
    </row>
    <row r="840" spans="1:26" ht="19.5" customHeight="1" x14ac:dyDescent="0.2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</row>
    <row r="841" spans="1:26" ht="19.5" customHeight="1" x14ac:dyDescent="0.2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</row>
    <row r="842" spans="1:26" ht="19.5" customHeight="1" x14ac:dyDescent="0.2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  <c r="Y842" s="131"/>
      <c r="Z842" s="131"/>
    </row>
    <row r="843" spans="1:26" ht="19.5" customHeight="1" x14ac:dyDescent="0.2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</row>
    <row r="844" spans="1:26" ht="19.5" customHeight="1" x14ac:dyDescent="0.2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</row>
    <row r="845" spans="1:26" ht="19.5" customHeight="1" x14ac:dyDescent="0.2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  <c r="Y845" s="131"/>
      <c r="Z845" s="131"/>
    </row>
    <row r="846" spans="1:26" ht="19.5" customHeight="1" x14ac:dyDescent="0.2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  <c r="Y846" s="131"/>
      <c r="Z846" s="131"/>
    </row>
    <row r="847" spans="1:26" ht="19.5" customHeight="1" x14ac:dyDescent="0.2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  <c r="Y847" s="131"/>
      <c r="Z847" s="131"/>
    </row>
    <row r="848" spans="1:26" ht="19.5" customHeight="1" x14ac:dyDescent="0.2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  <c r="Y848" s="131"/>
      <c r="Z848" s="131"/>
    </row>
    <row r="849" spans="1:26" ht="19.5" customHeight="1" x14ac:dyDescent="0.2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</row>
    <row r="850" spans="1:26" ht="19.5" customHeight="1" x14ac:dyDescent="0.2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</row>
    <row r="851" spans="1:26" ht="19.5" customHeight="1" x14ac:dyDescent="0.2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  <c r="Y851" s="131"/>
      <c r="Z851" s="131"/>
    </row>
    <row r="852" spans="1:26" ht="19.5" customHeight="1" x14ac:dyDescent="0.2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</row>
    <row r="853" spans="1:26" ht="19.5" customHeight="1" x14ac:dyDescent="0.2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</row>
    <row r="854" spans="1:26" ht="19.5" customHeight="1" x14ac:dyDescent="0.2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</row>
    <row r="855" spans="1:26" ht="19.5" customHeight="1" x14ac:dyDescent="0.2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</row>
    <row r="856" spans="1:26" ht="19.5" customHeight="1" x14ac:dyDescent="0.2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</row>
    <row r="857" spans="1:26" ht="19.5" customHeight="1" x14ac:dyDescent="0.2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</row>
    <row r="858" spans="1:26" ht="19.5" customHeight="1" x14ac:dyDescent="0.2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</row>
    <row r="859" spans="1:26" ht="19.5" customHeight="1" x14ac:dyDescent="0.2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</row>
    <row r="860" spans="1:26" ht="19.5" customHeight="1" x14ac:dyDescent="0.2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</row>
    <row r="861" spans="1:26" ht="19.5" customHeight="1" x14ac:dyDescent="0.2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</row>
    <row r="862" spans="1:26" ht="19.5" customHeight="1" x14ac:dyDescent="0.2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</row>
    <row r="863" spans="1:26" ht="19.5" customHeight="1" x14ac:dyDescent="0.2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</row>
    <row r="864" spans="1:26" ht="19.5" customHeight="1" x14ac:dyDescent="0.2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</row>
    <row r="865" spans="1:26" ht="19.5" customHeight="1" x14ac:dyDescent="0.2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</row>
    <row r="866" spans="1:26" ht="19.5" customHeight="1" x14ac:dyDescent="0.2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</row>
    <row r="867" spans="1:26" ht="19.5" customHeight="1" x14ac:dyDescent="0.2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</row>
    <row r="868" spans="1:26" ht="19.5" customHeight="1" x14ac:dyDescent="0.2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</row>
    <row r="869" spans="1:26" ht="19.5" customHeight="1" x14ac:dyDescent="0.2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</row>
    <row r="870" spans="1:26" ht="19.5" customHeight="1" x14ac:dyDescent="0.2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</row>
    <row r="871" spans="1:26" ht="19.5" customHeight="1" x14ac:dyDescent="0.2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</row>
    <row r="872" spans="1:26" ht="19.5" customHeight="1" x14ac:dyDescent="0.2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</row>
    <row r="873" spans="1:26" ht="19.5" customHeight="1" x14ac:dyDescent="0.2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</row>
    <row r="874" spans="1:26" ht="19.5" customHeight="1" x14ac:dyDescent="0.2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</row>
    <row r="875" spans="1:26" ht="19.5" customHeight="1" x14ac:dyDescent="0.2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</row>
    <row r="876" spans="1:26" ht="19.5" customHeight="1" x14ac:dyDescent="0.2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</row>
    <row r="877" spans="1:26" ht="19.5" customHeight="1" x14ac:dyDescent="0.2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</row>
    <row r="878" spans="1:26" ht="19.5" customHeight="1" x14ac:dyDescent="0.2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</row>
    <row r="879" spans="1:26" ht="19.5" customHeight="1" x14ac:dyDescent="0.2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</row>
    <row r="880" spans="1:26" ht="19.5" customHeight="1" x14ac:dyDescent="0.2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</row>
    <row r="881" spans="1:26" ht="19.5" customHeight="1" x14ac:dyDescent="0.2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</row>
    <row r="882" spans="1:26" ht="19.5" customHeight="1" x14ac:dyDescent="0.2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</row>
    <row r="883" spans="1:26" ht="19.5" customHeight="1" x14ac:dyDescent="0.2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</row>
    <row r="884" spans="1:26" ht="19.5" customHeight="1" x14ac:dyDescent="0.2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</row>
    <row r="885" spans="1:26" ht="19.5" customHeight="1" x14ac:dyDescent="0.2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</row>
    <row r="886" spans="1:26" ht="19.5" customHeight="1" x14ac:dyDescent="0.2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</row>
    <row r="887" spans="1:26" ht="19.5" customHeight="1" x14ac:dyDescent="0.2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</row>
    <row r="888" spans="1:26" ht="19.5" customHeight="1" x14ac:dyDescent="0.2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</row>
    <row r="889" spans="1:26" ht="19.5" customHeight="1" x14ac:dyDescent="0.2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</row>
    <row r="890" spans="1:26" ht="19.5" customHeight="1" x14ac:dyDescent="0.2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</row>
    <row r="891" spans="1:26" ht="19.5" customHeight="1" x14ac:dyDescent="0.2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</row>
    <row r="892" spans="1:26" ht="19.5" customHeight="1" x14ac:dyDescent="0.2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</row>
    <row r="893" spans="1:26" ht="19.5" customHeight="1" x14ac:dyDescent="0.2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</row>
    <row r="894" spans="1:26" ht="19.5" customHeight="1" x14ac:dyDescent="0.2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</row>
    <row r="895" spans="1:26" ht="19.5" customHeight="1" x14ac:dyDescent="0.2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</row>
    <row r="896" spans="1:26" ht="19.5" customHeight="1" x14ac:dyDescent="0.2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</row>
    <row r="897" spans="1:26" ht="19.5" customHeight="1" x14ac:dyDescent="0.2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</row>
    <row r="898" spans="1:26" ht="19.5" customHeight="1" x14ac:dyDescent="0.2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</row>
    <row r="899" spans="1:26" ht="19.5" customHeight="1" x14ac:dyDescent="0.2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</row>
    <row r="900" spans="1:26" ht="19.5" customHeight="1" x14ac:dyDescent="0.2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</row>
    <row r="901" spans="1:26" ht="19.5" customHeight="1" x14ac:dyDescent="0.2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</row>
    <row r="902" spans="1:26" ht="19.5" customHeight="1" x14ac:dyDescent="0.2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</row>
    <row r="903" spans="1:26" ht="19.5" customHeight="1" x14ac:dyDescent="0.2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</row>
    <row r="904" spans="1:26" ht="19.5" customHeight="1" x14ac:dyDescent="0.2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</row>
    <row r="905" spans="1:26" ht="19.5" customHeight="1" x14ac:dyDescent="0.2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</row>
    <row r="906" spans="1:26" ht="19.5" customHeight="1" x14ac:dyDescent="0.2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</row>
    <row r="907" spans="1:26" ht="19.5" customHeight="1" x14ac:dyDescent="0.2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</row>
    <row r="908" spans="1:26" ht="19.5" customHeight="1" x14ac:dyDescent="0.2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  <c r="Z908" s="131"/>
    </row>
    <row r="909" spans="1:26" ht="19.5" customHeight="1" x14ac:dyDescent="0.2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</row>
    <row r="910" spans="1:26" ht="19.5" customHeight="1" x14ac:dyDescent="0.2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  <c r="Z910" s="131"/>
    </row>
    <row r="911" spans="1:26" ht="19.5" customHeight="1" x14ac:dyDescent="0.2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  <c r="Z911" s="131"/>
    </row>
    <row r="912" spans="1:26" ht="19.5" customHeight="1" x14ac:dyDescent="0.2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</row>
    <row r="913" spans="1:26" ht="19.5" customHeight="1" x14ac:dyDescent="0.2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  <c r="Z913" s="131"/>
    </row>
    <row r="914" spans="1:26" ht="19.5" customHeight="1" x14ac:dyDescent="0.2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</row>
    <row r="915" spans="1:26" ht="19.5" customHeight="1" x14ac:dyDescent="0.2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</row>
    <row r="916" spans="1:26" ht="19.5" customHeight="1" x14ac:dyDescent="0.2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</row>
    <row r="917" spans="1:26" ht="19.5" customHeight="1" x14ac:dyDescent="0.2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</row>
    <row r="918" spans="1:26" ht="19.5" customHeight="1" x14ac:dyDescent="0.2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1"/>
      <c r="Z918" s="131"/>
    </row>
    <row r="919" spans="1:26" ht="19.5" customHeight="1" x14ac:dyDescent="0.2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  <c r="Y919" s="131"/>
      <c r="Z919" s="131"/>
    </row>
    <row r="920" spans="1:26" ht="19.5" customHeight="1" x14ac:dyDescent="0.2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  <c r="Y920" s="131"/>
      <c r="Z920" s="131"/>
    </row>
    <row r="921" spans="1:26" ht="19.5" customHeight="1" x14ac:dyDescent="0.2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</row>
    <row r="922" spans="1:26" ht="19.5" customHeight="1" x14ac:dyDescent="0.2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  <c r="Y922" s="131"/>
      <c r="Z922" s="131"/>
    </row>
    <row r="923" spans="1:26" ht="19.5" customHeight="1" x14ac:dyDescent="0.2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  <c r="Y923" s="131"/>
      <c r="Z923" s="131"/>
    </row>
    <row r="924" spans="1:26" ht="19.5" customHeight="1" x14ac:dyDescent="0.2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</row>
    <row r="925" spans="1:26" ht="19.5" customHeight="1" x14ac:dyDescent="0.2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</row>
    <row r="926" spans="1:26" ht="19.5" customHeight="1" x14ac:dyDescent="0.2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</row>
    <row r="927" spans="1:26" ht="19.5" customHeight="1" x14ac:dyDescent="0.2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  <c r="Y927" s="131"/>
      <c r="Z927" s="131"/>
    </row>
    <row r="928" spans="1:26" ht="19.5" customHeight="1" x14ac:dyDescent="0.2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</row>
    <row r="929" spans="1:26" ht="19.5" customHeight="1" x14ac:dyDescent="0.2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</row>
    <row r="930" spans="1:26" ht="19.5" customHeight="1" x14ac:dyDescent="0.2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</row>
    <row r="931" spans="1:26" ht="19.5" customHeight="1" x14ac:dyDescent="0.2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</row>
    <row r="932" spans="1:26" ht="19.5" customHeight="1" x14ac:dyDescent="0.2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</row>
    <row r="933" spans="1:26" ht="19.5" customHeight="1" x14ac:dyDescent="0.2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</row>
    <row r="934" spans="1:26" ht="19.5" customHeight="1" x14ac:dyDescent="0.2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</row>
    <row r="935" spans="1:26" ht="19.5" customHeight="1" x14ac:dyDescent="0.2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</row>
    <row r="936" spans="1:26" ht="19.5" customHeight="1" x14ac:dyDescent="0.2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</row>
    <row r="937" spans="1:26" ht="19.5" customHeight="1" x14ac:dyDescent="0.2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</row>
    <row r="938" spans="1:26" ht="19.5" customHeight="1" x14ac:dyDescent="0.2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</row>
    <row r="939" spans="1:26" ht="19.5" customHeight="1" x14ac:dyDescent="0.2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</row>
    <row r="940" spans="1:26" ht="19.5" customHeight="1" x14ac:dyDescent="0.2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</row>
    <row r="941" spans="1:26" ht="19.5" customHeight="1" x14ac:dyDescent="0.2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</row>
    <row r="942" spans="1:26" ht="19.5" customHeight="1" x14ac:dyDescent="0.2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</row>
    <row r="943" spans="1:26" ht="19.5" customHeight="1" x14ac:dyDescent="0.2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</row>
    <row r="944" spans="1:26" ht="19.5" customHeight="1" x14ac:dyDescent="0.2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</row>
    <row r="945" spans="1:26" ht="19.5" customHeight="1" x14ac:dyDescent="0.2">
      <c r="A945" s="131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</row>
    <row r="946" spans="1:26" ht="19.5" customHeight="1" x14ac:dyDescent="0.2">
      <c r="A946" s="131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</row>
    <row r="947" spans="1:26" ht="19.5" customHeight="1" x14ac:dyDescent="0.2">
      <c r="A947" s="131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</row>
    <row r="948" spans="1:26" ht="19.5" customHeight="1" x14ac:dyDescent="0.2">
      <c r="A948" s="131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</row>
    <row r="949" spans="1:26" ht="19.5" customHeight="1" x14ac:dyDescent="0.2">
      <c r="A949" s="131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</row>
    <row r="950" spans="1:26" ht="19.5" customHeight="1" x14ac:dyDescent="0.2">
      <c r="A950" s="131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</row>
    <row r="951" spans="1:26" ht="19.5" customHeight="1" x14ac:dyDescent="0.2">
      <c r="A951" s="131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</row>
    <row r="952" spans="1:26" ht="19.5" customHeight="1" x14ac:dyDescent="0.2">
      <c r="A952" s="131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</row>
    <row r="953" spans="1:26" ht="19.5" customHeight="1" x14ac:dyDescent="0.2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</row>
    <row r="954" spans="1:26" ht="19.5" customHeight="1" x14ac:dyDescent="0.2">
      <c r="A954" s="131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</row>
    <row r="955" spans="1:26" ht="19.5" customHeight="1" x14ac:dyDescent="0.2">
      <c r="A955" s="131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</row>
    <row r="956" spans="1:26" ht="19.5" customHeight="1" x14ac:dyDescent="0.2">
      <c r="A956" s="131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</row>
    <row r="957" spans="1:26" ht="19.5" customHeight="1" x14ac:dyDescent="0.2">
      <c r="A957" s="131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</row>
    <row r="958" spans="1:26" ht="19.5" customHeight="1" x14ac:dyDescent="0.2">
      <c r="A958" s="131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  <c r="Y958" s="131"/>
      <c r="Z958" s="131"/>
    </row>
    <row r="959" spans="1:26" ht="19.5" customHeight="1" x14ac:dyDescent="0.2">
      <c r="A959" s="131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  <c r="Y959" s="131"/>
      <c r="Z959" s="131"/>
    </row>
    <row r="960" spans="1:26" ht="19.5" customHeight="1" x14ac:dyDescent="0.2">
      <c r="A960" s="131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  <c r="Y960" s="131"/>
      <c r="Z960" s="131"/>
    </row>
    <row r="961" spans="1:26" ht="19.5" customHeight="1" x14ac:dyDescent="0.2">
      <c r="A961" s="131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  <c r="Y961" s="131"/>
      <c r="Z961" s="131"/>
    </row>
    <row r="962" spans="1:26" ht="19.5" customHeight="1" x14ac:dyDescent="0.2">
      <c r="A962" s="131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31"/>
      <c r="U962" s="131"/>
      <c r="V962" s="131"/>
      <c r="W962" s="131"/>
      <c r="X962" s="131"/>
      <c r="Y962" s="131"/>
      <c r="Z962" s="131"/>
    </row>
    <row r="963" spans="1:26" ht="19.5" customHeight="1" x14ac:dyDescent="0.2">
      <c r="A963" s="131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  <c r="Y963" s="131"/>
      <c r="Z963" s="131"/>
    </row>
    <row r="964" spans="1:26" ht="19.5" customHeight="1" x14ac:dyDescent="0.2">
      <c r="A964" s="131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31"/>
      <c r="U964" s="131"/>
      <c r="V964" s="131"/>
      <c r="W964" s="131"/>
      <c r="X964" s="131"/>
      <c r="Y964" s="131"/>
      <c r="Z964" s="131"/>
    </row>
    <row r="965" spans="1:26" ht="19.5" customHeight="1" x14ac:dyDescent="0.2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31"/>
      <c r="U965" s="131"/>
      <c r="V965" s="131"/>
      <c r="W965" s="131"/>
      <c r="X965" s="131"/>
      <c r="Y965" s="131"/>
      <c r="Z965" s="131"/>
    </row>
    <row r="966" spans="1:26" ht="19.5" customHeight="1" x14ac:dyDescent="0.2">
      <c r="A966" s="131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  <c r="Y966" s="131"/>
      <c r="Z966" s="131"/>
    </row>
    <row r="967" spans="1:26" ht="19.5" customHeight="1" x14ac:dyDescent="0.2">
      <c r="A967" s="131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  <c r="W967" s="131"/>
      <c r="X967" s="131"/>
      <c r="Y967" s="131"/>
      <c r="Z967" s="131"/>
    </row>
    <row r="968" spans="1:26" ht="19.5" customHeight="1" x14ac:dyDescent="0.2">
      <c r="A968" s="131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  <c r="W968" s="131"/>
      <c r="X968" s="131"/>
      <c r="Y968" s="131"/>
      <c r="Z968" s="131"/>
    </row>
    <row r="969" spans="1:26" ht="19.5" customHeight="1" x14ac:dyDescent="0.2">
      <c r="A969" s="131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  <c r="Y969" s="131"/>
      <c r="Z969" s="131"/>
    </row>
    <row r="970" spans="1:26" ht="19.5" customHeight="1" x14ac:dyDescent="0.2">
      <c r="A970" s="131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  <c r="Y970" s="131"/>
      <c r="Z970" s="131"/>
    </row>
    <row r="971" spans="1:26" ht="19.5" customHeight="1" x14ac:dyDescent="0.2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  <c r="Y971" s="131"/>
      <c r="Z971" s="131"/>
    </row>
    <row r="972" spans="1:26" ht="19.5" customHeight="1" x14ac:dyDescent="0.2">
      <c r="A972" s="131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31"/>
      <c r="U972" s="131"/>
      <c r="V972" s="131"/>
      <c r="W972" s="131"/>
      <c r="X972" s="131"/>
      <c r="Y972" s="131"/>
      <c r="Z972" s="131"/>
    </row>
    <row r="973" spans="1:26" ht="19.5" customHeight="1" x14ac:dyDescent="0.2">
      <c r="A973" s="131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31"/>
      <c r="U973" s="131"/>
      <c r="V973" s="131"/>
      <c r="W973" s="131"/>
      <c r="X973" s="131"/>
      <c r="Y973" s="131"/>
      <c r="Z973" s="131"/>
    </row>
    <row r="974" spans="1:26" ht="19.5" customHeight="1" x14ac:dyDescent="0.2">
      <c r="A974" s="131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31"/>
      <c r="U974" s="131"/>
      <c r="V974" s="131"/>
      <c r="W974" s="131"/>
      <c r="X974" s="131"/>
      <c r="Y974" s="131"/>
      <c r="Z974" s="131"/>
    </row>
    <row r="975" spans="1:26" ht="19.5" customHeight="1" x14ac:dyDescent="0.2">
      <c r="A975" s="131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  <c r="Y975" s="131"/>
      <c r="Z975" s="131"/>
    </row>
    <row r="976" spans="1:26" ht="19.5" customHeight="1" x14ac:dyDescent="0.2">
      <c r="A976" s="131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31"/>
      <c r="U976" s="131"/>
      <c r="V976" s="131"/>
      <c r="W976" s="131"/>
      <c r="X976" s="131"/>
      <c r="Y976" s="131"/>
      <c r="Z976" s="131"/>
    </row>
    <row r="977" spans="1:26" ht="19.5" customHeight="1" x14ac:dyDescent="0.2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  <c r="Y977" s="131"/>
      <c r="Z977" s="131"/>
    </row>
    <row r="978" spans="1:26" ht="19.5" customHeight="1" x14ac:dyDescent="0.2">
      <c r="A978" s="131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  <c r="Y978" s="131"/>
      <c r="Z978" s="131"/>
    </row>
    <row r="979" spans="1:26" ht="19.5" customHeight="1" x14ac:dyDescent="0.2">
      <c r="A979" s="131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  <c r="Y979" s="131"/>
      <c r="Z979" s="131"/>
    </row>
    <row r="980" spans="1:26" ht="19.5" customHeight="1" x14ac:dyDescent="0.2">
      <c r="A980" s="131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31"/>
      <c r="U980" s="131"/>
      <c r="V980" s="131"/>
      <c r="W980" s="131"/>
      <c r="X980" s="131"/>
      <c r="Y980" s="131"/>
      <c r="Z980" s="131"/>
    </row>
    <row r="981" spans="1:26" ht="19.5" customHeight="1" x14ac:dyDescent="0.2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  <c r="Y981" s="131"/>
      <c r="Z981" s="131"/>
    </row>
    <row r="982" spans="1:26" ht="19.5" customHeight="1" x14ac:dyDescent="0.2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  <c r="Y982" s="131"/>
      <c r="Z982" s="131"/>
    </row>
    <row r="983" spans="1:26" ht="19.5" customHeight="1" x14ac:dyDescent="0.2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  <c r="Y983" s="131"/>
      <c r="Z983" s="131"/>
    </row>
    <row r="984" spans="1:26" ht="19.5" customHeight="1" x14ac:dyDescent="0.2">
      <c r="A984" s="131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  <c r="Y984" s="131"/>
      <c r="Z984" s="131"/>
    </row>
    <row r="985" spans="1:26" ht="19.5" customHeight="1" x14ac:dyDescent="0.2">
      <c r="A985" s="131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31"/>
      <c r="U985" s="131"/>
      <c r="V985" s="131"/>
      <c r="W985" s="131"/>
      <c r="X985" s="131"/>
      <c r="Y985" s="131"/>
      <c r="Z985" s="131"/>
    </row>
    <row r="986" spans="1:26" ht="19.5" customHeight="1" x14ac:dyDescent="0.2">
      <c r="A986" s="131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31"/>
      <c r="U986" s="131"/>
      <c r="V986" s="131"/>
      <c r="W986" s="131"/>
      <c r="X986" s="131"/>
      <c r="Y986" s="131"/>
      <c r="Z986" s="131"/>
    </row>
    <row r="987" spans="1:26" ht="19.5" customHeight="1" x14ac:dyDescent="0.2">
      <c r="A987" s="131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  <c r="Y987" s="131"/>
      <c r="Z987" s="131"/>
    </row>
    <row r="988" spans="1:26" ht="19.5" customHeight="1" x14ac:dyDescent="0.2">
      <c r="A988" s="131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  <c r="Y988" s="131"/>
      <c r="Z988" s="131"/>
    </row>
    <row r="989" spans="1:26" ht="19.5" customHeight="1" x14ac:dyDescent="0.2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31"/>
      <c r="U989" s="131"/>
      <c r="V989" s="131"/>
      <c r="W989" s="131"/>
      <c r="X989" s="131"/>
      <c r="Y989" s="131"/>
      <c r="Z989" s="131"/>
    </row>
    <row r="990" spans="1:26" ht="19.5" customHeight="1" x14ac:dyDescent="0.2">
      <c r="A990" s="131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31"/>
      <c r="U990" s="131"/>
      <c r="V990" s="131"/>
      <c r="W990" s="131"/>
      <c r="X990" s="131"/>
      <c r="Y990" s="131"/>
      <c r="Z990" s="131"/>
    </row>
    <row r="991" spans="1:26" ht="19.5" customHeight="1" x14ac:dyDescent="0.2">
      <c r="A991" s="131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  <c r="Y991" s="131"/>
      <c r="Z991" s="131"/>
    </row>
    <row r="992" spans="1:26" ht="19.5" customHeight="1" x14ac:dyDescent="0.2">
      <c r="A992" s="131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1"/>
      <c r="Z992" s="131"/>
    </row>
    <row r="993" spans="1:26" ht="19.5" customHeight="1" x14ac:dyDescent="0.2">
      <c r="A993" s="131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  <c r="W993" s="131"/>
      <c r="X993" s="131"/>
      <c r="Y993" s="131"/>
      <c r="Z993" s="131"/>
    </row>
    <row r="994" spans="1:26" ht="19.5" customHeight="1" x14ac:dyDescent="0.2">
      <c r="A994" s="131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131"/>
      <c r="U994" s="131"/>
      <c r="V994" s="131"/>
      <c r="W994" s="131"/>
      <c r="X994" s="131"/>
      <c r="Y994" s="131"/>
      <c r="Z994" s="131"/>
    </row>
    <row r="995" spans="1:26" ht="19.5" customHeight="1" x14ac:dyDescent="0.2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131"/>
      <c r="S995" s="131"/>
      <c r="T995" s="131"/>
      <c r="U995" s="131"/>
      <c r="V995" s="131"/>
      <c r="W995" s="131"/>
      <c r="X995" s="131"/>
      <c r="Y995" s="131"/>
      <c r="Z995" s="131"/>
    </row>
    <row r="996" spans="1:26" ht="19.5" customHeight="1" x14ac:dyDescent="0.2">
      <c r="A996" s="131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  <c r="Y996" s="131"/>
      <c r="Z996" s="131"/>
    </row>
    <row r="997" spans="1:26" ht="19.5" customHeight="1" x14ac:dyDescent="0.2">
      <c r="A997" s="131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  <c r="V997" s="131"/>
      <c r="W997" s="131"/>
      <c r="X997" s="131"/>
      <c r="Y997" s="131"/>
      <c r="Z997" s="131"/>
    </row>
    <row r="998" spans="1:26" ht="19.5" customHeight="1" x14ac:dyDescent="0.2">
      <c r="A998" s="131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131"/>
      <c r="S998" s="131"/>
      <c r="T998" s="131"/>
      <c r="U998" s="131"/>
      <c r="V998" s="131"/>
      <c r="W998" s="131"/>
      <c r="X998" s="131"/>
      <c r="Y998" s="131"/>
      <c r="Z998" s="131"/>
    </row>
    <row r="999" spans="1:26" ht="19.5" customHeight="1" x14ac:dyDescent="0.2">
      <c r="A999" s="131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131"/>
      <c r="S999" s="131"/>
      <c r="T999" s="131"/>
      <c r="U999" s="131"/>
      <c r="V999" s="131"/>
      <c r="W999" s="131"/>
      <c r="X999" s="131"/>
      <c r="Y999" s="131"/>
      <c r="Z999" s="131"/>
    </row>
    <row r="1000" spans="1:26" ht="19.5" customHeight="1" x14ac:dyDescent="0.2">
      <c r="A1000" s="131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31"/>
      <c r="S1000" s="131"/>
      <c r="T1000" s="131"/>
      <c r="U1000" s="131"/>
      <c r="V1000" s="131"/>
      <c r="W1000" s="131"/>
      <c r="X1000" s="131"/>
      <c r="Y1000" s="131"/>
      <c r="Z1000" s="131"/>
    </row>
  </sheetData>
  <mergeCells count="1">
    <mergeCell ref="A1:B1"/>
  </mergeCells>
  <pageMargins left="0.90551181102362199" right="0.51181102362204722" top="0.74803149606299213" bottom="0.74803149606299213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7" workbookViewId="0">
      <selection activeCell="A34" sqref="A34"/>
    </sheetView>
  </sheetViews>
  <sheetFormatPr defaultColWidth="14.42578125" defaultRowHeight="15" customHeight="1" x14ac:dyDescent="0.2"/>
  <cols>
    <col min="1" max="1" width="70.42578125" customWidth="1"/>
    <col min="2" max="3" width="9.140625" customWidth="1"/>
    <col min="4" max="4" width="12.85546875" customWidth="1"/>
    <col min="5" max="26" width="9.140625" customWidth="1"/>
  </cols>
  <sheetData>
    <row r="1" spans="1:26" ht="12.75" customHeight="1" x14ac:dyDescent="0.25">
      <c r="A1" s="234" t="s">
        <v>249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ht="12.75" customHeight="1" x14ac:dyDescent="0.2">
      <c r="A2" s="235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2.75" customHeight="1" x14ac:dyDescent="0.2">
      <c r="A3" s="235" t="s">
        <v>250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2.75" customHeight="1" x14ac:dyDescent="0.2">
      <c r="A4" s="235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12.75" customHeight="1" x14ac:dyDescent="0.2">
      <c r="A5" s="235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ht="12.75" customHeight="1" x14ac:dyDescent="0.2">
      <c r="A6" s="235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6" ht="12.75" customHeight="1" x14ac:dyDescent="0.2">
      <c r="A7" s="235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</row>
    <row r="8" spans="1:26" ht="12.75" customHeight="1" x14ac:dyDescent="0.2">
      <c r="A8" s="235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spans="1:26" ht="12.75" customHeight="1" x14ac:dyDescent="0.2">
      <c r="A9" s="235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</row>
    <row r="10" spans="1:26" ht="12.75" customHeight="1" x14ac:dyDescent="0.2">
      <c r="A10" s="235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</row>
    <row r="11" spans="1:26" ht="12.75" customHeight="1" x14ac:dyDescent="0.2">
      <c r="A11" s="235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</row>
    <row r="12" spans="1:26" ht="12.75" customHeight="1" x14ac:dyDescent="0.35">
      <c r="A12" s="236" t="s">
        <v>251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</row>
    <row r="13" spans="1:26" ht="12.75" customHeight="1" x14ac:dyDescent="0.2">
      <c r="A13" s="236" t="s">
        <v>252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ht="12.75" customHeight="1" x14ac:dyDescent="0.2">
      <c r="A14" s="236" t="s">
        <v>253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</row>
    <row r="15" spans="1:26" ht="12.75" customHeight="1" x14ac:dyDescent="0.35">
      <c r="A15" s="236" t="s">
        <v>254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</row>
    <row r="16" spans="1:26" ht="12.75" customHeight="1" x14ac:dyDescent="0.35">
      <c r="A16" s="236" t="s">
        <v>255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</row>
    <row r="17" spans="1:26" ht="12.75" customHeight="1" x14ac:dyDescent="0.2">
      <c r="A17" s="237" t="s">
        <v>256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</row>
    <row r="18" spans="1:26" ht="12.75" customHeight="1" x14ac:dyDescent="0.2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1:26" ht="12.75" customHeight="1" x14ac:dyDescent="0.2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</row>
    <row r="20" spans="1:26" ht="12.75" customHeight="1" x14ac:dyDescent="0.2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</row>
    <row r="21" spans="1:26" ht="12.75" customHeight="1" x14ac:dyDescent="0.2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</row>
    <row r="22" spans="1:26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ht="12.75" customHeight="1" x14ac:dyDescent="0.2">
      <c r="A23" s="131"/>
      <c r="B23" s="131"/>
      <c r="C23" s="131"/>
      <c r="D23" s="131"/>
      <c r="E23" s="175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ht="12.75" customHeight="1" x14ac:dyDescent="0.2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1:26" ht="12.75" customHeight="1" x14ac:dyDescent="0.2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</row>
    <row r="26" spans="1:26" ht="12.75" customHeight="1" x14ac:dyDescent="0.2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ht="12.75" customHeight="1" x14ac:dyDescent="0.2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ht="12.75" customHeight="1" x14ac:dyDescent="0.2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ht="12.75" customHeight="1" x14ac:dyDescent="0.2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ht="12.75" customHeight="1" x14ac:dyDescent="0.2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1:26" ht="12.75" customHeight="1" x14ac:dyDescent="0.2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1:26" ht="12.75" customHeight="1" x14ac:dyDescent="0.2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1:26" ht="12.75" customHeight="1" x14ac:dyDescent="0.2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</row>
    <row r="34" spans="1:26" ht="12.75" customHeight="1" x14ac:dyDescent="0.2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</row>
    <row r="35" spans="1:26" ht="12.75" customHeight="1" x14ac:dyDescent="0.2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</row>
    <row r="36" spans="1:26" ht="12.75" customHeight="1" x14ac:dyDescent="0.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1:26" ht="12.75" customHeight="1" x14ac:dyDescent="0.2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1:26" ht="12.75" customHeight="1" x14ac:dyDescent="0.2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</row>
    <row r="39" spans="1:26" ht="12.75" customHeight="1" x14ac:dyDescent="0.2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1:26" ht="12.75" customHeight="1" x14ac:dyDescent="0.2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</row>
    <row r="41" spans="1:26" ht="12.75" customHeight="1" x14ac:dyDescent="0.2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</row>
    <row r="42" spans="1:26" ht="12.75" customHeight="1" x14ac:dyDescent="0.2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ht="12.75" customHeight="1" x14ac:dyDescent="0.2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ht="12.75" customHeight="1" x14ac:dyDescent="0.2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</row>
    <row r="45" spans="1:26" ht="12.75" customHeight="1" x14ac:dyDescent="0.2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</row>
    <row r="46" spans="1:26" ht="12.75" customHeight="1" x14ac:dyDescent="0.2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</row>
    <row r="47" spans="1:26" ht="12.75" customHeight="1" x14ac:dyDescent="0.2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</row>
    <row r="48" spans="1:26" ht="12.7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</row>
    <row r="49" spans="1:26" ht="12.75" customHeight="1" x14ac:dyDescent="0.2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</row>
    <row r="50" spans="1:26" ht="12.75" customHeight="1" x14ac:dyDescent="0.2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</row>
    <row r="51" spans="1:26" ht="12.75" customHeight="1" x14ac:dyDescent="0.2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</row>
    <row r="52" spans="1:26" ht="12.75" customHeight="1" x14ac:dyDescent="0.2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</row>
    <row r="53" spans="1:26" ht="12.75" customHeight="1" x14ac:dyDescent="0.2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</row>
    <row r="54" spans="1:26" ht="12.75" customHeight="1" x14ac:dyDescent="0.2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</row>
    <row r="55" spans="1:26" ht="12.75" customHeight="1" x14ac:dyDescent="0.2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</row>
    <row r="56" spans="1:26" ht="12.75" customHeight="1" x14ac:dyDescent="0.2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</row>
    <row r="57" spans="1:26" ht="12.75" customHeigh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</row>
    <row r="58" spans="1:26" ht="12.75" customHeigh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</row>
    <row r="59" spans="1:26" ht="12.75" customHeigh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</row>
    <row r="60" spans="1:26" ht="12.75" customHeigh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</row>
    <row r="61" spans="1:26" ht="12.75" customHeigh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</row>
    <row r="62" spans="1:26" ht="12.75" customHeigh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</row>
    <row r="63" spans="1:26" ht="12.75" customHeigh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</row>
    <row r="64" spans="1:26" ht="12.75" customHeigh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</row>
    <row r="65" spans="1:26" ht="12.75" customHeigh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</row>
    <row r="66" spans="1:26" ht="12.75" customHeigh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</row>
    <row r="67" spans="1:26" ht="12.75" customHeight="1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</row>
    <row r="68" spans="1:26" ht="12.75" customHeight="1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</row>
    <row r="69" spans="1:26" ht="12.75" customHeight="1" x14ac:dyDescent="0.2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</row>
    <row r="70" spans="1:26" ht="12.75" customHeight="1" x14ac:dyDescent="0.2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</row>
    <row r="71" spans="1:26" ht="12.75" customHeight="1" x14ac:dyDescent="0.2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</row>
    <row r="72" spans="1:26" ht="12.75" customHeight="1" x14ac:dyDescent="0.2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</row>
    <row r="73" spans="1:26" ht="12.75" customHeight="1" x14ac:dyDescent="0.2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</row>
    <row r="74" spans="1:26" ht="12.75" customHeight="1" x14ac:dyDescent="0.2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</row>
    <row r="75" spans="1:26" ht="12.75" customHeight="1" x14ac:dyDescent="0.2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</row>
    <row r="76" spans="1:26" ht="12.75" customHeight="1" x14ac:dyDescent="0.2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</row>
    <row r="77" spans="1:26" ht="12.75" customHeight="1" x14ac:dyDescent="0.2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</row>
    <row r="78" spans="1:26" ht="12.75" customHeight="1" x14ac:dyDescent="0.2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</row>
    <row r="79" spans="1:26" ht="12.75" customHeight="1" x14ac:dyDescent="0.2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ht="12.75" customHeight="1" x14ac:dyDescent="0.2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</row>
    <row r="81" spans="1:26" ht="12.75" customHeight="1" x14ac:dyDescent="0.2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ht="12.75" customHeight="1" x14ac:dyDescent="0.2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</row>
    <row r="83" spans="1:26" ht="12.75" customHeight="1" x14ac:dyDescent="0.2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</row>
    <row r="84" spans="1:26" ht="12.75" customHeight="1" x14ac:dyDescent="0.2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</row>
    <row r="85" spans="1:26" ht="12.75" customHeight="1" x14ac:dyDescent="0.2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</row>
    <row r="86" spans="1:26" ht="12.75" customHeight="1" x14ac:dyDescent="0.2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</row>
    <row r="87" spans="1:26" ht="12.75" customHeight="1" x14ac:dyDescent="0.2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</row>
    <row r="88" spans="1:26" ht="12.75" customHeight="1" x14ac:dyDescent="0.2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</row>
    <row r="89" spans="1:26" ht="12.75" customHeight="1" x14ac:dyDescent="0.2">
      <c r="A89" s="131" t="s">
        <v>195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</row>
    <row r="90" spans="1:26" ht="12.75" customHeight="1" x14ac:dyDescent="0.2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</row>
    <row r="91" spans="1:26" ht="12.75" customHeight="1" x14ac:dyDescent="0.2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</row>
    <row r="92" spans="1:26" ht="12.75" customHeight="1" x14ac:dyDescent="0.2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</row>
    <row r="93" spans="1:26" ht="12.75" customHeight="1" x14ac:dyDescent="0.2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</row>
    <row r="94" spans="1:26" ht="12.75" customHeight="1" x14ac:dyDescent="0.2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</row>
    <row r="95" spans="1:26" ht="12.75" customHeight="1" x14ac:dyDescent="0.2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</row>
    <row r="96" spans="1:26" ht="12.75" customHeight="1" x14ac:dyDescent="0.2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</row>
    <row r="97" spans="1:26" ht="12.75" customHeight="1" x14ac:dyDescent="0.2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</row>
    <row r="98" spans="1:26" ht="12.75" customHeight="1" x14ac:dyDescent="0.2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</row>
    <row r="99" spans="1:26" ht="12.75" customHeight="1" x14ac:dyDescent="0.2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</row>
    <row r="100" spans="1:26" ht="12.75" customHeight="1" x14ac:dyDescent="0.2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</row>
    <row r="101" spans="1:26" ht="12.75" customHeight="1" x14ac:dyDescent="0.2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</row>
    <row r="102" spans="1:26" ht="12.75" customHeight="1" x14ac:dyDescent="0.2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</row>
    <row r="103" spans="1:26" ht="12.75" customHeight="1" x14ac:dyDescent="0.2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</row>
    <row r="104" spans="1:26" ht="12.75" customHeight="1" x14ac:dyDescent="0.2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</row>
    <row r="105" spans="1:26" ht="12.75" customHeight="1" x14ac:dyDescent="0.2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</row>
    <row r="106" spans="1:26" ht="12.75" customHeight="1" x14ac:dyDescent="0.2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</row>
    <row r="107" spans="1:26" ht="12.75" customHeight="1" x14ac:dyDescent="0.2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</row>
    <row r="108" spans="1:26" ht="12.75" customHeight="1" x14ac:dyDescent="0.2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</row>
    <row r="109" spans="1:26" ht="12.75" customHeight="1" x14ac:dyDescent="0.2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</row>
    <row r="110" spans="1:26" ht="12.75" customHeight="1" x14ac:dyDescent="0.2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</row>
    <row r="111" spans="1:26" ht="12.75" customHeight="1" x14ac:dyDescent="0.2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</row>
    <row r="112" spans="1:26" ht="12.75" customHeight="1" x14ac:dyDescent="0.2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</row>
    <row r="113" spans="1:26" ht="12.75" customHeight="1" x14ac:dyDescent="0.2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</row>
    <row r="114" spans="1:26" ht="12.75" customHeight="1" x14ac:dyDescent="0.2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</row>
    <row r="115" spans="1:26" ht="12.75" customHeight="1" x14ac:dyDescent="0.2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</row>
    <row r="116" spans="1:26" ht="12.75" customHeight="1" x14ac:dyDescent="0.2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</row>
    <row r="117" spans="1:26" ht="12.75" customHeight="1" x14ac:dyDescent="0.2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</row>
    <row r="118" spans="1:26" ht="12.75" customHeight="1" x14ac:dyDescent="0.2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</row>
    <row r="119" spans="1:26" ht="12.75" customHeight="1" x14ac:dyDescent="0.2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</row>
    <row r="120" spans="1:26" ht="12.75" customHeight="1" x14ac:dyDescent="0.2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</row>
    <row r="121" spans="1:26" ht="12.75" customHeight="1" x14ac:dyDescent="0.2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</row>
    <row r="122" spans="1:26" ht="12.75" customHeight="1" x14ac:dyDescent="0.2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</row>
    <row r="123" spans="1:26" ht="12.75" customHeight="1" x14ac:dyDescent="0.2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</row>
    <row r="124" spans="1:26" ht="12.75" customHeight="1" x14ac:dyDescent="0.2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</row>
    <row r="125" spans="1:26" ht="12.75" customHeight="1" x14ac:dyDescent="0.2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</row>
    <row r="126" spans="1:26" ht="12.75" customHeight="1" x14ac:dyDescent="0.2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</row>
    <row r="127" spans="1:26" ht="12.75" customHeight="1" x14ac:dyDescent="0.2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</row>
    <row r="128" spans="1:26" ht="12.75" customHeight="1" x14ac:dyDescent="0.2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</row>
    <row r="129" spans="1:26" ht="12.75" customHeight="1" x14ac:dyDescent="0.2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</row>
    <row r="130" spans="1:26" ht="12.75" customHeight="1" x14ac:dyDescent="0.2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</row>
    <row r="131" spans="1:26" ht="12.75" customHeight="1" x14ac:dyDescent="0.2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</row>
    <row r="132" spans="1:26" ht="12.75" customHeight="1" x14ac:dyDescent="0.2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</row>
    <row r="133" spans="1:26" ht="12.75" customHeight="1" x14ac:dyDescent="0.2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</row>
    <row r="134" spans="1:26" ht="12.75" customHeight="1" x14ac:dyDescent="0.2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</row>
    <row r="135" spans="1:26" ht="12.75" customHeight="1" x14ac:dyDescent="0.2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</row>
    <row r="136" spans="1:26" ht="12.75" customHeight="1" x14ac:dyDescent="0.2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</row>
    <row r="137" spans="1:26" ht="12.75" customHeight="1" x14ac:dyDescent="0.2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</row>
    <row r="138" spans="1:26" ht="12.75" customHeight="1" x14ac:dyDescent="0.2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</row>
    <row r="139" spans="1:26" ht="12.75" customHeight="1" x14ac:dyDescent="0.2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</row>
    <row r="140" spans="1:26" ht="12.75" customHeight="1" x14ac:dyDescent="0.2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</row>
    <row r="141" spans="1:26" ht="12.75" customHeight="1" x14ac:dyDescent="0.2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</row>
    <row r="142" spans="1:26" ht="12.75" customHeight="1" x14ac:dyDescent="0.2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</row>
    <row r="143" spans="1:26" ht="12.75" customHeight="1" x14ac:dyDescent="0.2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</row>
    <row r="144" spans="1:26" ht="12.75" customHeight="1" x14ac:dyDescent="0.2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</row>
    <row r="145" spans="1:26" ht="12.75" customHeight="1" x14ac:dyDescent="0.2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</row>
    <row r="146" spans="1:26" ht="12.75" customHeight="1" x14ac:dyDescent="0.2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</row>
    <row r="147" spans="1:26" ht="12.75" customHeight="1" x14ac:dyDescent="0.2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</row>
    <row r="148" spans="1:26" ht="12.75" customHeight="1" x14ac:dyDescent="0.2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</row>
    <row r="149" spans="1:26" ht="12.75" customHeight="1" x14ac:dyDescent="0.2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</row>
    <row r="150" spans="1:26" ht="12.75" customHeight="1" x14ac:dyDescent="0.2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</row>
    <row r="151" spans="1:26" ht="12.75" customHeight="1" x14ac:dyDescent="0.2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</row>
    <row r="152" spans="1:26" ht="12.75" customHeight="1" x14ac:dyDescent="0.2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</row>
    <row r="153" spans="1:26" ht="12.75" customHeight="1" x14ac:dyDescent="0.2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</row>
    <row r="154" spans="1:26" ht="12.75" customHeight="1" x14ac:dyDescent="0.2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</row>
    <row r="155" spans="1:26" ht="12.75" customHeight="1" x14ac:dyDescent="0.2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</row>
    <row r="156" spans="1:26" ht="12.75" customHeight="1" x14ac:dyDescent="0.2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</row>
    <row r="157" spans="1:26" ht="12.75" customHeight="1" x14ac:dyDescent="0.2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</row>
    <row r="158" spans="1:26" ht="12.75" customHeight="1" x14ac:dyDescent="0.2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</row>
    <row r="159" spans="1:26" ht="12.75" customHeight="1" x14ac:dyDescent="0.2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</row>
    <row r="160" spans="1:26" ht="12.75" customHeight="1" x14ac:dyDescent="0.2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</row>
    <row r="161" spans="1:26" ht="12.75" customHeight="1" x14ac:dyDescent="0.2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</row>
    <row r="162" spans="1:26" ht="12.75" customHeight="1" x14ac:dyDescent="0.2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</row>
    <row r="163" spans="1:26" ht="12.75" customHeight="1" x14ac:dyDescent="0.2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</row>
    <row r="164" spans="1:26" ht="12.75" customHeight="1" x14ac:dyDescent="0.2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</row>
    <row r="165" spans="1:26" ht="12.75" customHeight="1" x14ac:dyDescent="0.2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</row>
    <row r="166" spans="1:26" ht="12.75" customHeight="1" x14ac:dyDescent="0.2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</row>
    <row r="167" spans="1:26" ht="12.75" customHeight="1" x14ac:dyDescent="0.2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</row>
    <row r="168" spans="1:26" ht="12.75" customHeight="1" x14ac:dyDescent="0.2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</row>
    <row r="169" spans="1:26" ht="12.75" customHeight="1" x14ac:dyDescent="0.2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</row>
    <row r="170" spans="1:26" ht="12.75" customHeight="1" x14ac:dyDescent="0.2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</row>
    <row r="171" spans="1:26" ht="12.75" customHeight="1" x14ac:dyDescent="0.2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</row>
    <row r="172" spans="1:26" ht="12.75" customHeight="1" x14ac:dyDescent="0.2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</row>
    <row r="173" spans="1:26" ht="12.75" customHeight="1" x14ac:dyDescent="0.2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</row>
    <row r="174" spans="1:26" ht="12.75" customHeight="1" x14ac:dyDescent="0.2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</row>
    <row r="175" spans="1:26" ht="12.75" customHeight="1" x14ac:dyDescent="0.2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</row>
    <row r="176" spans="1:26" ht="12.75" customHeight="1" x14ac:dyDescent="0.2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</row>
    <row r="177" spans="1:26" ht="12.75" customHeight="1" x14ac:dyDescent="0.2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</row>
    <row r="178" spans="1:26" ht="12.75" customHeight="1" x14ac:dyDescent="0.2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</row>
    <row r="179" spans="1:26" ht="12.75" customHeight="1" x14ac:dyDescent="0.2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</row>
    <row r="180" spans="1:26" ht="12.75" customHeight="1" x14ac:dyDescent="0.2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</row>
    <row r="181" spans="1:26" ht="12.75" customHeight="1" x14ac:dyDescent="0.2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</row>
    <row r="182" spans="1:26" ht="12.75" customHeight="1" x14ac:dyDescent="0.2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</row>
    <row r="183" spans="1:26" ht="12.75" customHeight="1" x14ac:dyDescent="0.2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</row>
    <row r="184" spans="1:26" ht="12.75" customHeight="1" x14ac:dyDescent="0.2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</row>
    <row r="185" spans="1:26" ht="12.75" customHeight="1" x14ac:dyDescent="0.2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</row>
    <row r="186" spans="1:26" ht="12.75" customHeight="1" x14ac:dyDescent="0.2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</row>
    <row r="187" spans="1:26" ht="12.75" customHeight="1" x14ac:dyDescent="0.2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</row>
    <row r="188" spans="1:26" ht="12.75" customHeight="1" x14ac:dyDescent="0.2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</row>
    <row r="189" spans="1:26" ht="12.75" customHeight="1" x14ac:dyDescent="0.2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</row>
    <row r="190" spans="1:26" ht="12.75" customHeight="1" x14ac:dyDescent="0.2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</row>
    <row r="191" spans="1:26" ht="12.75" customHeight="1" x14ac:dyDescent="0.2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</row>
    <row r="192" spans="1:26" ht="12.75" customHeight="1" x14ac:dyDescent="0.2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</row>
    <row r="193" spans="1:26" ht="12.75" customHeight="1" x14ac:dyDescent="0.2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</row>
    <row r="194" spans="1:26" ht="12.75" customHeight="1" x14ac:dyDescent="0.2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</row>
    <row r="195" spans="1:26" ht="12.75" customHeight="1" x14ac:dyDescent="0.2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</row>
    <row r="196" spans="1:26" ht="12.75" customHeight="1" x14ac:dyDescent="0.2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</row>
    <row r="197" spans="1:26" ht="12.75" customHeight="1" x14ac:dyDescent="0.2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</row>
    <row r="198" spans="1:26" ht="12.75" customHeight="1" x14ac:dyDescent="0.2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</row>
    <row r="199" spans="1:26" ht="12.75" customHeight="1" x14ac:dyDescent="0.2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</row>
    <row r="200" spans="1:26" ht="12.75" customHeight="1" x14ac:dyDescent="0.2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</row>
    <row r="201" spans="1:26" ht="12.75" customHeight="1" x14ac:dyDescent="0.2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</row>
    <row r="202" spans="1:26" ht="12.75" customHeight="1" x14ac:dyDescent="0.2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</row>
    <row r="203" spans="1:26" ht="12.75" customHeight="1" x14ac:dyDescent="0.2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</row>
    <row r="204" spans="1:26" ht="12.75" customHeight="1" x14ac:dyDescent="0.2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</row>
    <row r="205" spans="1:26" ht="12.75" customHeight="1" x14ac:dyDescent="0.2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</row>
    <row r="206" spans="1:26" ht="12.75" customHeight="1" x14ac:dyDescent="0.2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</row>
    <row r="207" spans="1:26" ht="12.75" customHeight="1" x14ac:dyDescent="0.2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</row>
    <row r="208" spans="1:26" ht="12.75" customHeight="1" x14ac:dyDescent="0.2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</row>
    <row r="209" spans="1:26" ht="12.75" customHeight="1" x14ac:dyDescent="0.2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</row>
    <row r="210" spans="1:26" ht="12.75" customHeight="1" x14ac:dyDescent="0.2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</row>
    <row r="211" spans="1:26" ht="12.75" customHeight="1" x14ac:dyDescent="0.2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</row>
    <row r="212" spans="1:26" ht="12.75" customHeight="1" x14ac:dyDescent="0.2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</row>
    <row r="213" spans="1:26" ht="12.75" customHeight="1" x14ac:dyDescent="0.2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</row>
    <row r="214" spans="1:26" ht="12.75" customHeight="1" x14ac:dyDescent="0.2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</row>
    <row r="215" spans="1:26" ht="12.75" customHeight="1" x14ac:dyDescent="0.2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</row>
    <row r="216" spans="1:26" ht="12.75" customHeight="1" x14ac:dyDescent="0.2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</row>
    <row r="217" spans="1:26" ht="12.75" customHeight="1" x14ac:dyDescent="0.2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</row>
    <row r="218" spans="1:26" ht="12.75" customHeight="1" x14ac:dyDescent="0.2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</row>
    <row r="219" spans="1:26" ht="12.75" customHeight="1" x14ac:dyDescent="0.2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</row>
    <row r="220" spans="1:26" ht="12.75" customHeight="1" x14ac:dyDescent="0.2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</row>
    <row r="221" spans="1:26" ht="12.75" customHeight="1" x14ac:dyDescent="0.2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</row>
    <row r="222" spans="1:26" ht="12.75" customHeight="1" x14ac:dyDescent="0.2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</row>
    <row r="223" spans="1:26" ht="12.75" customHeight="1" x14ac:dyDescent="0.2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</row>
    <row r="224" spans="1:26" ht="12.75" customHeight="1" x14ac:dyDescent="0.2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</row>
    <row r="225" spans="1:26" ht="12.75" customHeight="1" x14ac:dyDescent="0.2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</row>
    <row r="226" spans="1:26" ht="12.75" customHeight="1" x14ac:dyDescent="0.2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</row>
    <row r="227" spans="1:26" ht="12.75" customHeight="1" x14ac:dyDescent="0.2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</row>
    <row r="228" spans="1:26" ht="12.75" customHeight="1" x14ac:dyDescent="0.2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</row>
    <row r="229" spans="1:26" ht="12.75" customHeight="1" x14ac:dyDescent="0.2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</row>
    <row r="230" spans="1:26" ht="12.75" customHeight="1" x14ac:dyDescent="0.2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</row>
    <row r="231" spans="1:26" ht="12.75" customHeight="1" x14ac:dyDescent="0.2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</row>
    <row r="232" spans="1:26" ht="12.75" customHeight="1" x14ac:dyDescent="0.2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</row>
    <row r="233" spans="1:26" ht="12.75" customHeight="1" x14ac:dyDescent="0.2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</row>
    <row r="234" spans="1:26" ht="12.75" customHeight="1" x14ac:dyDescent="0.2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</row>
    <row r="235" spans="1:26" ht="12.75" customHeight="1" x14ac:dyDescent="0.2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</row>
    <row r="236" spans="1:26" ht="12.75" customHeight="1" x14ac:dyDescent="0.2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</row>
    <row r="237" spans="1:26" ht="12.75" customHeight="1" x14ac:dyDescent="0.2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</row>
    <row r="238" spans="1:26" ht="12.75" customHeight="1" x14ac:dyDescent="0.2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</row>
    <row r="239" spans="1:26" ht="12.75" customHeight="1" x14ac:dyDescent="0.2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</row>
    <row r="240" spans="1:26" ht="12.75" customHeight="1" x14ac:dyDescent="0.2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</row>
    <row r="241" spans="1:26" ht="12.75" customHeight="1" x14ac:dyDescent="0.2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</row>
    <row r="242" spans="1:26" ht="12.75" customHeight="1" x14ac:dyDescent="0.2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ht="12.75" customHeight="1" x14ac:dyDescent="0.2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</row>
    <row r="244" spans="1:26" ht="12.75" customHeight="1" x14ac:dyDescent="0.2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</row>
    <row r="245" spans="1:26" ht="12.75" customHeight="1" x14ac:dyDescent="0.2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</row>
    <row r="246" spans="1:26" ht="12.75" customHeight="1" x14ac:dyDescent="0.2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</row>
    <row r="247" spans="1:26" ht="12.75" customHeight="1" x14ac:dyDescent="0.2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</row>
    <row r="248" spans="1:26" ht="12.75" customHeight="1" x14ac:dyDescent="0.2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</row>
    <row r="249" spans="1:26" ht="12.75" customHeight="1" x14ac:dyDescent="0.2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</row>
    <row r="250" spans="1:26" ht="12.75" customHeight="1" x14ac:dyDescent="0.2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</row>
    <row r="251" spans="1:26" ht="12.75" customHeight="1" x14ac:dyDescent="0.2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</row>
    <row r="252" spans="1:26" ht="12.75" customHeight="1" x14ac:dyDescent="0.2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</row>
    <row r="253" spans="1:26" ht="12.75" customHeight="1" x14ac:dyDescent="0.2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</row>
    <row r="254" spans="1:26" ht="12.75" customHeight="1" x14ac:dyDescent="0.2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</row>
    <row r="255" spans="1:26" ht="12.75" customHeight="1" x14ac:dyDescent="0.2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</row>
    <row r="256" spans="1:26" ht="12.75" customHeight="1" x14ac:dyDescent="0.2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</row>
    <row r="257" spans="1:26" ht="12.75" customHeight="1" x14ac:dyDescent="0.2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</row>
    <row r="258" spans="1:26" ht="12.75" customHeight="1" x14ac:dyDescent="0.2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</row>
    <row r="259" spans="1:26" ht="12.75" customHeight="1" x14ac:dyDescent="0.2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</row>
    <row r="260" spans="1:26" ht="12.75" customHeight="1" x14ac:dyDescent="0.2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</row>
    <row r="261" spans="1:26" ht="12.75" customHeight="1" x14ac:dyDescent="0.2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</row>
    <row r="262" spans="1:26" ht="12.75" customHeight="1" x14ac:dyDescent="0.2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</row>
    <row r="263" spans="1:26" ht="12.75" customHeight="1" x14ac:dyDescent="0.2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</row>
    <row r="264" spans="1:26" ht="12.75" customHeight="1" x14ac:dyDescent="0.2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</row>
    <row r="265" spans="1:26" ht="12.75" customHeight="1" x14ac:dyDescent="0.2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</row>
    <row r="266" spans="1:26" ht="12.75" customHeight="1" x14ac:dyDescent="0.2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</row>
    <row r="267" spans="1:26" ht="12.75" customHeight="1" x14ac:dyDescent="0.2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</row>
    <row r="268" spans="1:26" ht="12.75" customHeight="1" x14ac:dyDescent="0.2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</row>
    <row r="269" spans="1:26" ht="12.75" customHeight="1" x14ac:dyDescent="0.2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</row>
    <row r="270" spans="1:26" ht="12.75" customHeight="1" x14ac:dyDescent="0.2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</row>
    <row r="271" spans="1:26" ht="12.75" customHeight="1" x14ac:dyDescent="0.2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</row>
    <row r="272" spans="1:26" ht="12.75" customHeight="1" x14ac:dyDescent="0.2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</row>
    <row r="273" spans="1:26" ht="12.75" customHeight="1" x14ac:dyDescent="0.2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</row>
    <row r="274" spans="1:26" ht="12.75" customHeight="1" x14ac:dyDescent="0.2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</row>
    <row r="275" spans="1:26" ht="12.75" customHeight="1" x14ac:dyDescent="0.2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</row>
    <row r="276" spans="1:26" ht="12.75" customHeight="1" x14ac:dyDescent="0.2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</row>
    <row r="277" spans="1:26" ht="12.75" customHeight="1" x14ac:dyDescent="0.2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</row>
    <row r="278" spans="1:26" ht="12.75" customHeight="1" x14ac:dyDescent="0.2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</row>
    <row r="279" spans="1:26" ht="12.75" customHeight="1" x14ac:dyDescent="0.2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</row>
    <row r="280" spans="1:26" ht="12.75" customHeight="1" x14ac:dyDescent="0.2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</row>
    <row r="281" spans="1:26" ht="12.75" customHeight="1" x14ac:dyDescent="0.2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</row>
    <row r="282" spans="1:26" ht="12.75" customHeight="1" x14ac:dyDescent="0.2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</row>
    <row r="283" spans="1:26" ht="12.75" customHeight="1" x14ac:dyDescent="0.2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</row>
    <row r="284" spans="1:26" ht="12.75" customHeight="1" x14ac:dyDescent="0.2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</row>
    <row r="285" spans="1:26" ht="12.75" customHeight="1" x14ac:dyDescent="0.2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</row>
    <row r="286" spans="1:26" ht="12.75" customHeight="1" x14ac:dyDescent="0.2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</row>
    <row r="287" spans="1:26" ht="12.75" customHeight="1" x14ac:dyDescent="0.2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</row>
    <row r="288" spans="1:26" ht="12.75" customHeight="1" x14ac:dyDescent="0.2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</row>
    <row r="289" spans="1:26" ht="12.75" customHeight="1" x14ac:dyDescent="0.2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</row>
    <row r="290" spans="1:26" ht="12.75" customHeight="1" x14ac:dyDescent="0.2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</row>
    <row r="291" spans="1:26" ht="12.75" customHeight="1" x14ac:dyDescent="0.2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</row>
    <row r="292" spans="1:26" ht="12.75" customHeight="1" x14ac:dyDescent="0.2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</row>
    <row r="293" spans="1:26" ht="12.75" customHeight="1" x14ac:dyDescent="0.2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</row>
    <row r="294" spans="1:26" ht="12.75" customHeight="1" x14ac:dyDescent="0.2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</row>
    <row r="295" spans="1:26" ht="12.75" customHeight="1" x14ac:dyDescent="0.2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</row>
    <row r="296" spans="1:26" ht="12.75" customHeight="1" x14ac:dyDescent="0.2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</row>
    <row r="297" spans="1:26" ht="12.75" customHeight="1" x14ac:dyDescent="0.2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</row>
    <row r="298" spans="1:26" ht="12.75" customHeight="1" x14ac:dyDescent="0.2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</row>
    <row r="299" spans="1:26" ht="12.75" customHeight="1" x14ac:dyDescent="0.2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</row>
    <row r="300" spans="1:26" ht="12.75" customHeight="1" x14ac:dyDescent="0.2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</row>
    <row r="301" spans="1:26" ht="12.75" customHeight="1" x14ac:dyDescent="0.2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</row>
    <row r="302" spans="1:26" ht="12.75" customHeight="1" x14ac:dyDescent="0.2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</row>
    <row r="303" spans="1:26" ht="12.75" customHeight="1" x14ac:dyDescent="0.2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</row>
    <row r="304" spans="1:26" ht="12.75" customHeight="1" x14ac:dyDescent="0.2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</row>
    <row r="305" spans="1:26" ht="12.75" customHeight="1" x14ac:dyDescent="0.2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</row>
    <row r="306" spans="1:26" ht="12.75" customHeight="1" x14ac:dyDescent="0.2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</row>
    <row r="307" spans="1:26" ht="12.75" customHeight="1" x14ac:dyDescent="0.2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</row>
    <row r="308" spans="1:26" ht="12.75" customHeight="1" x14ac:dyDescent="0.2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</row>
    <row r="309" spans="1:26" ht="12.75" customHeight="1" x14ac:dyDescent="0.2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</row>
    <row r="310" spans="1:26" ht="12.75" customHeight="1" x14ac:dyDescent="0.2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</row>
    <row r="311" spans="1:26" ht="12.75" customHeight="1" x14ac:dyDescent="0.2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</row>
    <row r="312" spans="1:26" ht="12.75" customHeight="1" x14ac:dyDescent="0.2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</row>
    <row r="313" spans="1:26" ht="12.75" customHeight="1" x14ac:dyDescent="0.2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</row>
    <row r="314" spans="1:26" ht="12.75" customHeight="1" x14ac:dyDescent="0.2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</row>
    <row r="315" spans="1:26" ht="12.75" customHeight="1" x14ac:dyDescent="0.2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</row>
    <row r="316" spans="1:26" ht="12.75" customHeight="1" x14ac:dyDescent="0.2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</row>
    <row r="317" spans="1:26" ht="12.75" customHeight="1" x14ac:dyDescent="0.2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</row>
    <row r="318" spans="1:26" ht="12.75" customHeight="1" x14ac:dyDescent="0.2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</row>
    <row r="319" spans="1:26" ht="12.75" customHeight="1" x14ac:dyDescent="0.2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</row>
    <row r="320" spans="1:26" ht="12.75" customHeight="1" x14ac:dyDescent="0.2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</row>
    <row r="321" spans="1:26" ht="12.75" customHeight="1" x14ac:dyDescent="0.2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</row>
    <row r="322" spans="1:26" ht="12.75" customHeight="1" x14ac:dyDescent="0.2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</row>
    <row r="323" spans="1:26" ht="12.75" customHeight="1" x14ac:dyDescent="0.2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</row>
    <row r="324" spans="1:26" ht="12.75" customHeight="1" x14ac:dyDescent="0.2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</row>
    <row r="325" spans="1:26" ht="12.75" customHeight="1" x14ac:dyDescent="0.2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</row>
    <row r="326" spans="1:26" ht="12.75" customHeight="1" x14ac:dyDescent="0.2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</row>
    <row r="327" spans="1:26" ht="12.75" customHeight="1" x14ac:dyDescent="0.2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</row>
    <row r="328" spans="1:26" ht="12.75" customHeight="1" x14ac:dyDescent="0.2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</row>
    <row r="329" spans="1:26" ht="12.75" customHeight="1" x14ac:dyDescent="0.2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</row>
    <row r="330" spans="1:26" ht="12.75" customHeight="1" x14ac:dyDescent="0.2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</row>
    <row r="331" spans="1:26" ht="12.75" customHeight="1" x14ac:dyDescent="0.2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</row>
    <row r="332" spans="1:26" ht="12.75" customHeight="1" x14ac:dyDescent="0.2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</row>
    <row r="333" spans="1:26" ht="12.75" customHeight="1" x14ac:dyDescent="0.2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</row>
    <row r="334" spans="1:26" ht="12.75" customHeight="1" x14ac:dyDescent="0.2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</row>
    <row r="335" spans="1:26" ht="12.75" customHeight="1" x14ac:dyDescent="0.2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</row>
    <row r="336" spans="1:26" ht="12.75" customHeight="1" x14ac:dyDescent="0.2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</row>
    <row r="337" spans="1:26" ht="12.75" customHeight="1" x14ac:dyDescent="0.2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</row>
    <row r="338" spans="1:26" ht="12.75" customHeight="1" x14ac:dyDescent="0.2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</row>
    <row r="339" spans="1:26" ht="12.75" customHeight="1" x14ac:dyDescent="0.2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</row>
    <row r="340" spans="1:26" ht="12.75" customHeight="1" x14ac:dyDescent="0.2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</row>
    <row r="341" spans="1:26" ht="12.75" customHeight="1" x14ac:dyDescent="0.2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</row>
    <row r="342" spans="1:26" ht="12.75" customHeight="1" x14ac:dyDescent="0.2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</row>
    <row r="343" spans="1:26" ht="12.75" customHeight="1" x14ac:dyDescent="0.2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</row>
    <row r="344" spans="1:26" ht="12.75" customHeight="1" x14ac:dyDescent="0.2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</row>
    <row r="345" spans="1:26" ht="12.75" customHeight="1" x14ac:dyDescent="0.2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</row>
    <row r="346" spans="1:26" ht="12.75" customHeight="1" x14ac:dyDescent="0.2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</row>
    <row r="347" spans="1:26" ht="12.75" customHeight="1" x14ac:dyDescent="0.2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</row>
    <row r="348" spans="1:26" ht="12.75" customHeight="1" x14ac:dyDescent="0.2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</row>
    <row r="349" spans="1:26" ht="12.75" customHeight="1" x14ac:dyDescent="0.2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</row>
    <row r="350" spans="1:26" ht="12.75" customHeight="1" x14ac:dyDescent="0.2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</row>
    <row r="351" spans="1:26" ht="12.75" customHeight="1" x14ac:dyDescent="0.2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</row>
    <row r="352" spans="1:26" ht="12.75" customHeight="1" x14ac:dyDescent="0.2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</row>
    <row r="353" spans="1:26" ht="12.75" customHeight="1" x14ac:dyDescent="0.2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</row>
    <row r="354" spans="1:26" ht="12.75" customHeight="1" x14ac:dyDescent="0.2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</row>
    <row r="355" spans="1:26" ht="12.75" customHeight="1" x14ac:dyDescent="0.2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</row>
    <row r="356" spans="1:26" ht="12.75" customHeight="1" x14ac:dyDescent="0.2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</row>
    <row r="357" spans="1:26" ht="12.75" customHeight="1" x14ac:dyDescent="0.2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</row>
    <row r="358" spans="1:26" ht="12.75" customHeight="1" x14ac:dyDescent="0.2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</row>
    <row r="359" spans="1:26" ht="12.75" customHeight="1" x14ac:dyDescent="0.2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</row>
    <row r="360" spans="1:26" ht="12.75" customHeight="1" x14ac:dyDescent="0.2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</row>
    <row r="361" spans="1:26" ht="12.75" customHeight="1" x14ac:dyDescent="0.2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</row>
    <row r="362" spans="1:26" ht="12.75" customHeight="1" x14ac:dyDescent="0.2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</row>
    <row r="363" spans="1:26" ht="12.75" customHeight="1" x14ac:dyDescent="0.2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</row>
    <row r="364" spans="1:26" ht="12.75" customHeight="1" x14ac:dyDescent="0.2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</row>
    <row r="365" spans="1:26" ht="12.75" customHeight="1" x14ac:dyDescent="0.2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</row>
    <row r="366" spans="1:26" ht="12.75" customHeight="1" x14ac:dyDescent="0.2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</row>
    <row r="367" spans="1:26" ht="12.75" customHeight="1" x14ac:dyDescent="0.2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</row>
    <row r="368" spans="1:26" ht="12.75" customHeight="1" x14ac:dyDescent="0.2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</row>
    <row r="369" spans="1:26" ht="12.75" customHeight="1" x14ac:dyDescent="0.2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</row>
    <row r="370" spans="1:26" ht="12.75" customHeight="1" x14ac:dyDescent="0.2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</row>
    <row r="371" spans="1:26" ht="12.75" customHeight="1" x14ac:dyDescent="0.2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</row>
    <row r="372" spans="1:26" ht="12.75" customHeight="1" x14ac:dyDescent="0.2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</row>
    <row r="373" spans="1:26" ht="12.75" customHeight="1" x14ac:dyDescent="0.2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</row>
    <row r="374" spans="1:26" ht="12.75" customHeight="1" x14ac:dyDescent="0.2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</row>
    <row r="375" spans="1:26" ht="12.75" customHeight="1" x14ac:dyDescent="0.2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</row>
    <row r="376" spans="1:26" ht="12.75" customHeight="1" x14ac:dyDescent="0.2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</row>
    <row r="377" spans="1:26" ht="12.75" customHeight="1" x14ac:dyDescent="0.2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</row>
    <row r="378" spans="1:26" ht="12.75" customHeight="1" x14ac:dyDescent="0.2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</row>
    <row r="379" spans="1:26" ht="12.75" customHeight="1" x14ac:dyDescent="0.2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</row>
    <row r="380" spans="1:26" ht="12.75" customHeight="1" x14ac:dyDescent="0.2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</row>
    <row r="381" spans="1:26" ht="12.75" customHeight="1" x14ac:dyDescent="0.2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</row>
    <row r="382" spans="1:26" ht="12.75" customHeight="1" x14ac:dyDescent="0.2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</row>
    <row r="383" spans="1:26" ht="12.75" customHeight="1" x14ac:dyDescent="0.2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</row>
    <row r="384" spans="1:26" ht="12.75" customHeight="1" x14ac:dyDescent="0.2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</row>
    <row r="385" spans="1:26" ht="12.75" customHeight="1" x14ac:dyDescent="0.2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</row>
    <row r="386" spans="1:26" ht="12.75" customHeight="1" x14ac:dyDescent="0.2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</row>
    <row r="387" spans="1:26" ht="12.75" customHeight="1" x14ac:dyDescent="0.2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</row>
    <row r="388" spans="1:26" ht="12.75" customHeight="1" x14ac:dyDescent="0.2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</row>
    <row r="389" spans="1:26" ht="12.75" customHeight="1" x14ac:dyDescent="0.2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</row>
    <row r="390" spans="1:26" ht="12.75" customHeight="1" x14ac:dyDescent="0.2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</row>
    <row r="391" spans="1:26" ht="12.75" customHeight="1" x14ac:dyDescent="0.2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</row>
    <row r="392" spans="1:26" ht="12.75" customHeight="1" x14ac:dyDescent="0.2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</row>
    <row r="393" spans="1:26" ht="12.75" customHeight="1" x14ac:dyDescent="0.2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</row>
    <row r="394" spans="1:26" ht="12.75" customHeight="1" x14ac:dyDescent="0.2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</row>
    <row r="395" spans="1:26" ht="12.75" customHeight="1" x14ac:dyDescent="0.2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</row>
    <row r="396" spans="1:26" ht="12.75" customHeight="1" x14ac:dyDescent="0.2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</row>
    <row r="397" spans="1:26" ht="12.75" customHeight="1" x14ac:dyDescent="0.2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</row>
    <row r="398" spans="1:26" ht="12.75" customHeight="1" x14ac:dyDescent="0.2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</row>
    <row r="399" spans="1:26" ht="12.75" customHeight="1" x14ac:dyDescent="0.2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</row>
    <row r="400" spans="1:26" ht="12.75" customHeight="1" x14ac:dyDescent="0.2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</row>
    <row r="401" spans="1:26" ht="12.75" customHeight="1" x14ac:dyDescent="0.2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</row>
    <row r="402" spans="1:26" ht="12.75" customHeight="1" x14ac:dyDescent="0.2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</row>
    <row r="403" spans="1:26" ht="12.75" customHeight="1" x14ac:dyDescent="0.2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</row>
    <row r="404" spans="1:26" ht="12.75" customHeight="1" x14ac:dyDescent="0.2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</row>
    <row r="405" spans="1:26" ht="12.75" customHeight="1" x14ac:dyDescent="0.2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</row>
    <row r="406" spans="1:26" ht="12.75" customHeight="1" x14ac:dyDescent="0.2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</row>
    <row r="407" spans="1:26" ht="12.75" customHeight="1" x14ac:dyDescent="0.2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</row>
    <row r="408" spans="1:26" ht="12.75" customHeight="1" x14ac:dyDescent="0.2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</row>
    <row r="409" spans="1:26" ht="12.75" customHeight="1" x14ac:dyDescent="0.2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</row>
    <row r="410" spans="1:26" ht="12.75" customHeight="1" x14ac:dyDescent="0.2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</row>
    <row r="411" spans="1:26" ht="12.75" customHeight="1" x14ac:dyDescent="0.2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</row>
    <row r="412" spans="1:26" ht="12.75" customHeight="1" x14ac:dyDescent="0.2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</row>
    <row r="413" spans="1:26" ht="12.75" customHeight="1" x14ac:dyDescent="0.2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</row>
    <row r="414" spans="1:26" ht="12.75" customHeight="1" x14ac:dyDescent="0.2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</row>
    <row r="415" spans="1:26" ht="12.75" customHeight="1" x14ac:dyDescent="0.2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</row>
    <row r="416" spans="1:26" ht="12.75" customHeight="1" x14ac:dyDescent="0.2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</row>
    <row r="417" spans="1:26" ht="12.75" customHeight="1" x14ac:dyDescent="0.2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</row>
    <row r="418" spans="1:26" ht="12.75" customHeight="1" x14ac:dyDescent="0.2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</row>
    <row r="419" spans="1:26" ht="12.75" customHeight="1" x14ac:dyDescent="0.2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</row>
    <row r="420" spans="1:26" ht="12.75" customHeight="1" x14ac:dyDescent="0.2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</row>
    <row r="421" spans="1:26" ht="12.75" customHeight="1" x14ac:dyDescent="0.2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</row>
    <row r="422" spans="1:26" ht="12.75" customHeight="1" x14ac:dyDescent="0.2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</row>
    <row r="423" spans="1:26" ht="12.75" customHeight="1" x14ac:dyDescent="0.2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</row>
    <row r="424" spans="1:26" ht="12.75" customHeight="1" x14ac:dyDescent="0.2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</row>
    <row r="425" spans="1:26" ht="12.75" customHeight="1" x14ac:dyDescent="0.2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</row>
    <row r="426" spans="1:26" ht="12.75" customHeight="1" x14ac:dyDescent="0.2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</row>
    <row r="427" spans="1:26" ht="12.75" customHeight="1" x14ac:dyDescent="0.2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</row>
    <row r="428" spans="1:26" ht="12.75" customHeight="1" x14ac:dyDescent="0.2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</row>
    <row r="429" spans="1:26" ht="12.75" customHeight="1" x14ac:dyDescent="0.2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</row>
    <row r="430" spans="1:26" ht="12.75" customHeight="1" x14ac:dyDescent="0.2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</row>
    <row r="431" spans="1:26" ht="12.75" customHeight="1" x14ac:dyDescent="0.2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</row>
    <row r="432" spans="1:26" ht="12.75" customHeight="1" x14ac:dyDescent="0.2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</row>
    <row r="433" spans="1:26" ht="12.75" customHeight="1" x14ac:dyDescent="0.2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</row>
    <row r="434" spans="1:26" ht="12.75" customHeight="1" x14ac:dyDescent="0.2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</row>
    <row r="435" spans="1:26" ht="12.75" customHeight="1" x14ac:dyDescent="0.2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</row>
    <row r="436" spans="1:26" ht="12.75" customHeight="1" x14ac:dyDescent="0.2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</row>
    <row r="437" spans="1:26" ht="12.75" customHeight="1" x14ac:dyDescent="0.2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</row>
    <row r="438" spans="1:26" ht="12.75" customHeight="1" x14ac:dyDescent="0.2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</row>
    <row r="439" spans="1:26" ht="12.75" customHeight="1" x14ac:dyDescent="0.2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</row>
    <row r="440" spans="1:26" ht="12.75" customHeight="1" x14ac:dyDescent="0.2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</row>
    <row r="441" spans="1:26" ht="12.75" customHeight="1" x14ac:dyDescent="0.2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</row>
    <row r="442" spans="1:26" ht="12.75" customHeight="1" x14ac:dyDescent="0.2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</row>
    <row r="443" spans="1:26" ht="12.75" customHeight="1" x14ac:dyDescent="0.2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</row>
    <row r="444" spans="1:26" ht="12.75" customHeight="1" x14ac:dyDescent="0.2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</row>
    <row r="445" spans="1:26" ht="12.75" customHeight="1" x14ac:dyDescent="0.2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</row>
    <row r="446" spans="1:26" ht="12.75" customHeight="1" x14ac:dyDescent="0.2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</row>
    <row r="447" spans="1:26" ht="12.75" customHeight="1" x14ac:dyDescent="0.2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</row>
    <row r="448" spans="1:26" ht="12.75" customHeight="1" x14ac:dyDescent="0.2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</row>
    <row r="449" spans="1:26" ht="12.75" customHeight="1" x14ac:dyDescent="0.2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</row>
    <row r="450" spans="1:26" ht="12.75" customHeight="1" x14ac:dyDescent="0.2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</row>
    <row r="451" spans="1:26" ht="12.75" customHeight="1" x14ac:dyDescent="0.2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</row>
    <row r="452" spans="1:26" ht="12.75" customHeight="1" x14ac:dyDescent="0.2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</row>
    <row r="453" spans="1:26" ht="12.75" customHeight="1" x14ac:dyDescent="0.2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</row>
    <row r="454" spans="1:26" ht="12.75" customHeight="1" x14ac:dyDescent="0.2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</row>
    <row r="455" spans="1:26" ht="12.75" customHeight="1" x14ac:dyDescent="0.2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</row>
    <row r="456" spans="1:26" ht="12.75" customHeight="1" x14ac:dyDescent="0.2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</row>
    <row r="457" spans="1:26" ht="12.75" customHeight="1" x14ac:dyDescent="0.2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</row>
    <row r="458" spans="1:26" ht="12.75" customHeight="1" x14ac:dyDescent="0.2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</row>
    <row r="459" spans="1:26" ht="12.75" customHeight="1" x14ac:dyDescent="0.2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</row>
    <row r="460" spans="1:26" ht="12.75" customHeight="1" x14ac:dyDescent="0.2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</row>
    <row r="461" spans="1:26" ht="12.75" customHeight="1" x14ac:dyDescent="0.2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</row>
    <row r="462" spans="1:26" ht="12.75" customHeight="1" x14ac:dyDescent="0.2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</row>
    <row r="463" spans="1:26" ht="12.75" customHeight="1" x14ac:dyDescent="0.2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</row>
    <row r="464" spans="1:26" ht="12.75" customHeight="1" x14ac:dyDescent="0.2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</row>
    <row r="465" spans="1:26" ht="12.75" customHeight="1" x14ac:dyDescent="0.2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</row>
    <row r="466" spans="1:26" ht="12.75" customHeight="1" x14ac:dyDescent="0.2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</row>
    <row r="467" spans="1:26" ht="12.75" customHeight="1" x14ac:dyDescent="0.2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</row>
    <row r="468" spans="1:26" ht="12.75" customHeight="1" x14ac:dyDescent="0.2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</row>
    <row r="469" spans="1:26" ht="12.75" customHeight="1" x14ac:dyDescent="0.2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</row>
    <row r="470" spans="1:26" ht="12.75" customHeight="1" x14ac:dyDescent="0.2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</row>
    <row r="471" spans="1:26" ht="12.75" customHeight="1" x14ac:dyDescent="0.2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</row>
    <row r="472" spans="1:26" ht="12.75" customHeight="1" x14ac:dyDescent="0.2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</row>
    <row r="473" spans="1:26" ht="12.75" customHeight="1" x14ac:dyDescent="0.2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</row>
    <row r="474" spans="1:26" ht="12.75" customHeight="1" x14ac:dyDescent="0.2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</row>
    <row r="475" spans="1:26" ht="12.75" customHeight="1" x14ac:dyDescent="0.2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</row>
    <row r="476" spans="1:26" ht="12.75" customHeight="1" x14ac:dyDescent="0.2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</row>
    <row r="477" spans="1:26" ht="12.75" customHeight="1" x14ac:dyDescent="0.2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</row>
    <row r="478" spans="1:26" ht="12.75" customHeight="1" x14ac:dyDescent="0.2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</row>
    <row r="479" spans="1:26" ht="12.75" customHeight="1" x14ac:dyDescent="0.2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</row>
    <row r="480" spans="1:26" ht="12.75" customHeight="1" x14ac:dyDescent="0.2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</row>
    <row r="481" spans="1:26" ht="12.75" customHeight="1" x14ac:dyDescent="0.2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</row>
    <row r="482" spans="1:26" ht="12.75" customHeight="1" x14ac:dyDescent="0.2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</row>
    <row r="483" spans="1:26" ht="12.75" customHeight="1" x14ac:dyDescent="0.2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</row>
    <row r="484" spans="1:26" ht="12.75" customHeight="1" x14ac:dyDescent="0.2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</row>
    <row r="485" spans="1:26" ht="12.75" customHeight="1" x14ac:dyDescent="0.2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</row>
    <row r="486" spans="1:26" ht="12.75" customHeight="1" x14ac:dyDescent="0.2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</row>
    <row r="487" spans="1:26" ht="12.75" customHeight="1" x14ac:dyDescent="0.2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</row>
    <row r="488" spans="1:26" ht="12.75" customHeight="1" x14ac:dyDescent="0.2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</row>
    <row r="489" spans="1:26" ht="12.75" customHeight="1" x14ac:dyDescent="0.2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</row>
    <row r="490" spans="1:26" ht="12.75" customHeight="1" x14ac:dyDescent="0.2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</row>
    <row r="491" spans="1:26" ht="12.75" customHeight="1" x14ac:dyDescent="0.2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</row>
    <row r="492" spans="1:26" ht="12.75" customHeight="1" x14ac:dyDescent="0.2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</row>
    <row r="493" spans="1:26" ht="12.75" customHeight="1" x14ac:dyDescent="0.2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</row>
    <row r="494" spans="1:26" ht="12.75" customHeight="1" x14ac:dyDescent="0.2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</row>
    <row r="495" spans="1:26" ht="12.75" customHeight="1" x14ac:dyDescent="0.2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</row>
    <row r="496" spans="1:26" ht="12.75" customHeight="1" x14ac:dyDescent="0.2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</row>
    <row r="497" spans="1:26" ht="12.75" customHeight="1" x14ac:dyDescent="0.2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</row>
    <row r="498" spans="1:26" ht="12.75" customHeight="1" x14ac:dyDescent="0.2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</row>
    <row r="499" spans="1:26" ht="12.75" customHeight="1" x14ac:dyDescent="0.2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</row>
    <row r="500" spans="1:26" ht="12.75" customHeight="1" x14ac:dyDescent="0.2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</row>
    <row r="501" spans="1:26" ht="12.75" customHeight="1" x14ac:dyDescent="0.2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</row>
    <row r="502" spans="1:26" ht="12.75" customHeight="1" x14ac:dyDescent="0.2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</row>
    <row r="503" spans="1:26" ht="12.75" customHeight="1" x14ac:dyDescent="0.2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</row>
    <row r="504" spans="1:26" ht="12.75" customHeight="1" x14ac:dyDescent="0.2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</row>
    <row r="505" spans="1:26" ht="12.75" customHeight="1" x14ac:dyDescent="0.2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</row>
    <row r="506" spans="1:26" ht="12.75" customHeight="1" x14ac:dyDescent="0.2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</row>
    <row r="507" spans="1:26" ht="12.75" customHeight="1" x14ac:dyDescent="0.2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</row>
    <row r="508" spans="1:26" ht="12.75" customHeight="1" x14ac:dyDescent="0.2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</row>
    <row r="509" spans="1:26" ht="12.75" customHeight="1" x14ac:dyDescent="0.2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</row>
    <row r="510" spans="1:26" ht="12.75" customHeight="1" x14ac:dyDescent="0.2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</row>
    <row r="511" spans="1:26" ht="12.75" customHeight="1" x14ac:dyDescent="0.2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</row>
    <row r="512" spans="1:26" ht="12.75" customHeight="1" x14ac:dyDescent="0.2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</row>
    <row r="513" spans="1:26" ht="12.75" customHeight="1" x14ac:dyDescent="0.2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</row>
    <row r="514" spans="1:26" ht="12.75" customHeight="1" x14ac:dyDescent="0.2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</row>
    <row r="515" spans="1:26" ht="12.75" customHeight="1" x14ac:dyDescent="0.2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</row>
    <row r="516" spans="1:26" ht="12.75" customHeight="1" x14ac:dyDescent="0.2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</row>
    <row r="517" spans="1:26" ht="12.75" customHeight="1" x14ac:dyDescent="0.2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</row>
    <row r="518" spans="1:26" ht="12.75" customHeight="1" x14ac:dyDescent="0.2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</row>
    <row r="519" spans="1:26" ht="12.75" customHeight="1" x14ac:dyDescent="0.2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</row>
    <row r="520" spans="1:26" ht="12.75" customHeight="1" x14ac:dyDescent="0.2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</row>
    <row r="521" spans="1:26" ht="12.75" customHeight="1" x14ac:dyDescent="0.2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  <c r="Z521" s="131"/>
    </row>
    <row r="522" spans="1:26" ht="12.75" customHeight="1" x14ac:dyDescent="0.2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</row>
    <row r="523" spans="1:26" ht="12.75" customHeight="1" x14ac:dyDescent="0.2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</row>
    <row r="524" spans="1:26" ht="12.75" customHeight="1" x14ac:dyDescent="0.2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</row>
    <row r="525" spans="1:26" ht="12.75" customHeight="1" x14ac:dyDescent="0.2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</row>
    <row r="526" spans="1:26" ht="12.75" customHeight="1" x14ac:dyDescent="0.2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</row>
    <row r="527" spans="1:26" ht="12.75" customHeight="1" x14ac:dyDescent="0.2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</row>
    <row r="528" spans="1:26" ht="12.75" customHeight="1" x14ac:dyDescent="0.2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</row>
    <row r="529" spans="1:26" ht="12.75" customHeight="1" x14ac:dyDescent="0.2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</row>
    <row r="530" spans="1:26" ht="12.75" customHeight="1" x14ac:dyDescent="0.2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</row>
    <row r="531" spans="1:26" ht="12.75" customHeight="1" x14ac:dyDescent="0.2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</row>
    <row r="532" spans="1:26" ht="12.75" customHeight="1" x14ac:dyDescent="0.2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</row>
    <row r="533" spans="1:26" ht="12.75" customHeight="1" x14ac:dyDescent="0.2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</row>
    <row r="534" spans="1:26" ht="12.75" customHeight="1" x14ac:dyDescent="0.2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</row>
    <row r="535" spans="1:26" ht="12.75" customHeight="1" x14ac:dyDescent="0.2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</row>
    <row r="536" spans="1:26" ht="12.75" customHeight="1" x14ac:dyDescent="0.2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</row>
    <row r="537" spans="1:26" ht="12.75" customHeight="1" x14ac:dyDescent="0.2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</row>
    <row r="538" spans="1:26" ht="12.75" customHeight="1" x14ac:dyDescent="0.2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</row>
    <row r="539" spans="1:26" ht="12.75" customHeight="1" x14ac:dyDescent="0.2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</row>
    <row r="540" spans="1:26" ht="12.75" customHeight="1" x14ac:dyDescent="0.2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</row>
    <row r="541" spans="1:26" ht="12.75" customHeight="1" x14ac:dyDescent="0.2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</row>
    <row r="542" spans="1:26" ht="12.75" customHeight="1" x14ac:dyDescent="0.2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</row>
    <row r="543" spans="1:26" ht="12.75" customHeight="1" x14ac:dyDescent="0.2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</row>
    <row r="544" spans="1:26" ht="12.75" customHeight="1" x14ac:dyDescent="0.2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</row>
    <row r="545" spans="1:26" ht="12.75" customHeight="1" x14ac:dyDescent="0.2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</row>
    <row r="546" spans="1:26" ht="12.75" customHeight="1" x14ac:dyDescent="0.2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</row>
    <row r="547" spans="1:26" ht="12.75" customHeight="1" x14ac:dyDescent="0.2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</row>
    <row r="548" spans="1:26" ht="12.75" customHeight="1" x14ac:dyDescent="0.2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</row>
    <row r="549" spans="1:26" ht="12.75" customHeight="1" x14ac:dyDescent="0.2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</row>
    <row r="550" spans="1:26" ht="12.75" customHeight="1" x14ac:dyDescent="0.2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</row>
    <row r="551" spans="1:26" ht="12.75" customHeight="1" x14ac:dyDescent="0.2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</row>
    <row r="552" spans="1:26" ht="12.75" customHeight="1" x14ac:dyDescent="0.2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</row>
    <row r="553" spans="1:26" ht="12.75" customHeight="1" x14ac:dyDescent="0.2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</row>
    <row r="554" spans="1:26" ht="12.75" customHeight="1" x14ac:dyDescent="0.2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</row>
    <row r="555" spans="1:26" ht="12.75" customHeight="1" x14ac:dyDescent="0.2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</row>
    <row r="556" spans="1:26" ht="12.75" customHeight="1" x14ac:dyDescent="0.2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</row>
    <row r="557" spans="1:26" ht="12.75" customHeight="1" x14ac:dyDescent="0.2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</row>
    <row r="558" spans="1:26" ht="12.75" customHeight="1" x14ac:dyDescent="0.2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</row>
    <row r="559" spans="1:26" ht="12.75" customHeight="1" x14ac:dyDescent="0.2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</row>
    <row r="560" spans="1:26" ht="12.75" customHeight="1" x14ac:dyDescent="0.2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</row>
    <row r="561" spans="1:26" ht="12.75" customHeight="1" x14ac:dyDescent="0.2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</row>
    <row r="562" spans="1:26" ht="12.75" customHeight="1" x14ac:dyDescent="0.2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</row>
    <row r="563" spans="1:26" ht="12.75" customHeight="1" x14ac:dyDescent="0.2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</row>
    <row r="564" spans="1:26" ht="12.75" customHeight="1" x14ac:dyDescent="0.2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</row>
    <row r="565" spans="1:26" ht="12.75" customHeight="1" x14ac:dyDescent="0.2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</row>
    <row r="566" spans="1:26" ht="12.75" customHeight="1" x14ac:dyDescent="0.2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</row>
    <row r="567" spans="1:26" ht="12.75" customHeight="1" x14ac:dyDescent="0.2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</row>
    <row r="568" spans="1:26" ht="12.75" customHeight="1" x14ac:dyDescent="0.2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</row>
    <row r="569" spans="1:26" ht="12.75" customHeight="1" x14ac:dyDescent="0.2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</row>
    <row r="570" spans="1:26" ht="12.75" customHeight="1" x14ac:dyDescent="0.2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</row>
    <row r="571" spans="1:26" ht="12.75" customHeight="1" x14ac:dyDescent="0.2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</row>
    <row r="572" spans="1:26" ht="12.75" customHeight="1" x14ac:dyDescent="0.2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</row>
    <row r="573" spans="1:26" ht="12.75" customHeight="1" x14ac:dyDescent="0.2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</row>
    <row r="574" spans="1:26" ht="12.75" customHeight="1" x14ac:dyDescent="0.2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</row>
    <row r="575" spans="1:26" ht="12.75" customHeight="1" x14ac:dyDescent="0.2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</row>
    <row r="576" spans="1:26" ht="12.75" customHeight="1" x14ac:dyDescent="0.2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  <c r="Y576" s="131"/>
      <c r="Z576" s="131"/>
    </row>
    <row r="577" spans="1:26" ht="12.75" customHeight="1" x14ac:dyDescent="0.2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</row>
    <row r="578" spans="1:26" ht="12.75" customHeight="1" x14ac:dyDescent="0.2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</row>
    <row r="579" spans="1:26" ht="12.75" customHeight="1" x14ac:dyDescent="0.2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</row>
    <row r="580" spans="1:26" ht="12.75" customHeight="1" x14ac:dyDescent="0.2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</row>
    <row r="581" spans="1:26" ht="12.75" customHeight="1" x14ac:dyDescent="0.2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</row>
    <row r="582" spans="1:26" ht="12.75" customHeight="1" x14ac:dyDescent="0.2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</row>
    <row r="583" spans="1:26" ht="12.75" customHeight="1" x14ac:dyDescent="0.2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</row>
    <row r="584" spans="1:26" ht="12.75" customHeight="1" x14ac:dyDescent="0.2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</row>
    <row r="585" spans="1:26" ht="12.75" customHeight="1" x14ac:dyDescent="0.2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</row>
    <row r="586" spans="1:26" ht="12.75" customHeight="1" x14ac:dyDescent="0.2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  <c r="Y586" s="131"/>
      <c r="Z586" s="131"/>
    </row>
    <row r="587" spans="1:26" ht="12.75" customHeight="1" x14ac:dyDescent="0.2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</row>
    <row r="588" spans="1:26" ht="12.75" customHeight="1" x14ac:dyDescent="0.2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</row>
    <row r="589" spans="1:26" ht="12.75" customHeight="1" x14ac:dyDescent="0.2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</row>
    <row r="590" spans="1:26" ht="12.75" customHeight="1" x14ac:dyDescent="0.2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</row>
    <row r="591" spans="1:26" ht="12.75" customHeight="1" x14ac:dyDescent="0.2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</row>
    <row r="592" spans="1:26" ht="12.75" customHeight="1" x14ac:dyDescent="0.2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</row>
    <row r="593" spans="1:26" ht="12.75" customHeight="1" x14ac:dyDescent="0.2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</row>
    <row r="594" spans="1:26" ht="12.75" customHeight="1" x14ac:dyDescent="0.2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</row>
    <row r="595" spans="1:26" ht="12.75" customHeight="1" x14ac:dyDescent="0.2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</row>
    <row r="596" spans="1:26" ht="12.75" customHeight="1" x14ac:dyDescent="0.2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</row>
    <row r="597" spans="1:26" ht="12.75" customHeight="1" x14ac:dyDescent="0.2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</row>
    <row r="598" spans="1:26" ht="12.75" customHeight="1" x14ac:dyDescent="0.2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</row>
    <row r="599" spans="1:26" ht="12.75" customHeight="1" x14ac:dyDescent="0.2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</row>
    <row r="600" spans="1:26" ht="12.75" customHeight="1" x14ac:dyDescent="0.2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  <c r="Y600" s="131"/>
      <c r="Z600" s="131"/>
    </row>
    <row r="601" spans="1:26" ht="12.75" customHeight="1" x14ac:dyDescent="0.2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</row>
    <row r="602" spans="1:26" ht="12.75" customHeight="1" x14ac:dyDescent="0.2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  <c r="Y602" s="131"/>
      <c r="Z602" s="131"/>
    </row>
    <row r="603" spans="1:26" ht="12.75" customHeight="1" x14ac:dyDescent="0.2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  <c r="Y603" s="131"/>
      <c r="Z603" s="131"/>
    </row>
    <row r="604" spans="1:26" ht="12.75" customHeight="1" x14ac:dyDescent="0.2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  <c r="Y604" s="131"/>
      <c r="Z604" s="131"/>
    </row>
    <row r="605" spans="1:26" ht="12.75" customHeight="1" x14ac:dyDescent="0.2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1"/>
      <c r="Z605" s="131"/>
    </row>
    <row r="606" spans="1:26" ht="12.75" customHeight="1" x14ac:dyDescent="0.2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  <c r="Y606" s="131"/>
      <c r="Z606" s="131"/>
    </row>
    <row r="607" spans="1:26" ht="12.75" customHeight="1" x14ac:dyDescent="0.2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  <c r="Y607" s="131"/>
      <c r="Z607" s="131"/>
    </row>
    <row r="608" spans="1:26" ht="12.75" customHeight="1" x14ac:dyDescent="0.2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  <c r="Y608" s="131"/>
      <c r="Z608" s="131"/>
    </row>
    <row r="609" spans="1:26" ht="12.75" customHeight="1" x14ac:dyDescent="0.2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  <c r="Y609" s="131"/>
      <c r="Z609" s="131"/>
    </row>
    <row r="610" spans="1:26" ht="12.75" customHeight="1" x14ac:dyDescent="0.2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</row>
    <row r="611" spans="1:26" ht="12.75" customHeight="1" x14ac:dyDescent="0.2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</row>
    <row r="612" spans="1:26" ht="12.75" customHeight="1" x14ac:dyDescent="0.2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  <c r="Y612" s="131"/>
      <c r="Z612" s="131"/>
    </row>
    <row r="613" spans="1:26" ht="12.75" customHeight="1" x14ac:dyDescent="0.2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</row>
    <row r="614" spans="1:26" ht="12.75" customHeight="1" x14ac:dyDescent="0.2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</row>
    <row r="615" spans="1:26" ht="12.75" customHeight="1" x14ac:dyDescent="0.2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</row>
    <row r="616" spans="1:26" ht="12.75" customHeight="1" x14ac:dyDescent="0.2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</row>
    <row r="617" spans="1:26" ht="12.75" customHeight="1" x14ac:dyDescent="0.2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</row>
    <row r="618" spans="1:26" ht="12.75" customHeight="1" x14ac:dyDescent="0.2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</row>
    <row r="619" spans="1:26" ht="12.75" customHeight="1" x14ac:dyDescent="0.2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  <c r="Z619" s="131"/>
    </row>
    <row r="620" spans="1:26" ht="12.75" customHeight="1" x14ac:dyDescent="0.2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  <c r="Z620" s="131"/>
    </row>
    <row r="621" spans="1:26" ht="12.75" customHeight="1" x14ac:dyDescent="0.2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  <c r="Z621" s="131"/>
    </row>
    <row r="622" spans="1:26" ht="12.75" customHeight="1" x14ac:dyDescent="0.2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</row>
    <row r="623" spans="1:26" ht="12.75" customHeight="1" x14ac:dyDescent="0.2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</row>
    <row r="624" spans="1:26" ht="12.75" customHeight="1" x14ac:dyDescent="0.2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  <c r="Z624" s="131"/>
    </row>
    <row r="625" spans="1:26" ht="12.75" customHeight="1" x14ac:dyDescent="0.2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  <c r="Y625" s="131"/>
      <c r="Z625" s="131"/>
    </row>
    <row r="626" spans="1:26" ht="12.75" customHeight="1" x14ac:dyDescent="0.2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  <c r="Y626" s="131"/>
      <c r="Z626" s="131"/>
    </row>
    <row r="627" spans="1:26" ht="12.75" customHeight="1" x14ac:dyDescent="0.2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</row>
    <row r="628" spans="1:26" ht="12.75" customHeight="1" x14ac:dyDescent="0.2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  <c r="Y628" s="131"/>
      <c r="Z628" s="131"/>
    </row>
    <row r="629" spans="1:26" ht="12.75" customHeight="1" x14ac:dyDescent="0.2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  <c r="Y629" s="131"/>
      <c r="Z629" s="131"/>
    </row>
    <row r="630" spans="1:26" ht="12.75" customHeight="1" x14ac:dyDescent="0.2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  <c r="Y630" s="131"/>
      <c r="Z630" s="131"/>
    </row>
    <row r="631" spans="1:26" ht="12.75" customHeight="1" x14ac:dyDescent="0.2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</row>
    <row r="632" spans="1:26" ht="12.75" customHeight="1" x14ac:dyDescent="0.2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</row>
    <row r="633" spans="1:26" ht="12.75" customHeight="1" x14ac:dyDescent="0.2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  <c r="Y633" s="131"/>
      <c r="Z633" s="131"/>
    </row>
    <row r="634" spans="1:26" ht="12.75" customHeight="1" x14ac:dyDescent="0.2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  <c r="Y634" s="131"/>
      <c r="Z634" s="131"/>
    </row>
    <row r="635" spans="1:26" ht="12.75" customHeight="1" x14ac:dyDescent="0.2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</row>
    <row r="636" spans="1:26" ht="12.75" customHeight="1" x14ac:dyDescent="0.2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</row>
    <row r="637" spans="1:26" ht="12.75" customHeight="1" x14ac:dyDescent="0.2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  <c r="Y637" s="131"/>
      <c r="Z637" s="131"/>
    </row>
    <row r="638" spans="1:26" ht="12.75" customHeight="1" x14ac:dyDescent="0.2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  <c r="Y638" s="131"/>
      <c r="Z638" s="131"/>
    </row>
    <row r="639" spans="1:26" ht="12.75" customHeight="1" x14ac:dyDescent="0.2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</row>
    <row r="640" spans="1:26" ht="12.75" customHeight="1" x14ac:dyDescent="0.2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  <c r="Y640" s="131"/>
      <c r="Z640" s="131"/>
    </row>
    <row r="641" spans="1:26" ht="12.75" customHeight="1" x14ac:dyDescent="0.2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  <c r="Y641" s="131"/>
      <c r="Z641" s="131"/>
    </row>
    <row r="642" spans="1:26" ht="12.75" customHeight="1" x14ac:dyDescent="0.2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  <c r="Y642" s="131"/>
      <c r="Z642" s="131"/>
    </row>
    <row r="643" spans="1:26" ht="12.75" customHeight="1" x14ac:dyDescent="0.2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  <c r="Y643" s="131"/>
      <c r="Z643" s="131"/>
    </row>
    <row r="644" spans="1:26" ht="12.75" customHeight="1" x14ac:dyDescent="0.2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</row>
    <row r="645" spans="1:26" ht="12.75" customHeight="1" x14ac:dyDescent="0.2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  <c r="Y645" s="131"/>
      <c r="Z645" s="131"/>
    </row>
    <row r="646" spans="1:26" ht="12.75" customHeight="1" x14ac:dyDescent="0.2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</row>
    <row r="647" spans="1:26" ht="12.75" customHeight="1" x14ac:dyDescent="0.2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</row>
    <row r="648" spans="1:26" ht="12.75" customHeight="1" x14ac:dyDescent="0.2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</row>
    <row r="649" spans="1:26" ht="12.75" customHeight="1" x14ac:dyDescent="0.2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</row>
    <row r="650" spans="1:26" ht="12.75" customHeight="1" x14ac:dyDescent="0.2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  <c r="Y650" s="131"/>
      <c r="Z650" s="131"/>
    </row>
    <row r="651" spans="1:26" ht="12.75" customHeight="1" x14ac:dyDescent="0.2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  <c r="Y651" s="131"/>
      <c r="Z651" s="131"/>
    </row>
    <row r="652" spans="1:26" ht="12.75" customHeight="1" x14ac:dyDescent="0.2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  <c r="Y652" s="131"/>
      <c r="Z652" s="131"/>
    </row>
    <row r="653" spans="1:26" ht="12.75" customHeight="1" x14ac:dyDescent="0.2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  <c r="Y653" s="131"/>
      <c r="Z653" s="131"/>
    </row>
    <row r="654" spans="1:26" ht="12.75" customHeight="1" x14ac:dyDescent="0.2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  <c r="Y654" s="131"/>
      <c r="Z654" s="131"/>
    </row>
    <row r="655" spans="1:26" ht="12.75" customHeight="1" x14ac:dyDescent="0.2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  <c r="Y655" s="131"/>
      <c r="Z655" s="131"/>
    </row>
    <row r="656" spans="1:26" ht="12.75" customHeight="1" x14ac:dyDescent="0.2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</row>
    <row r="657" spans="1:26" ht="12.75" customHeight="1" x14ac:dyDescent="0.2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  <c r="Z657" s="131"/>
    </row>
    <row r="658" spans="1:26" ht="12.75" customHeight="1" x14ac:dyDescent="0.2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  <c r="Z658" s="131"/>
    </row>
    <row r="659" spans="1:26" ht="12.75" customHeight="1" x14ac:dyDescent="0.2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  <c r="Z659" s="131"/>
    </row>
    <row r="660" spans="1:26" ht="12.75" customHeight="1" x14ac:dyDescent="0.2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  <c r="Z660" s="131"/>
    </row>
    <row r="661" spans="1:26" ht="12.75" customHeight="1" x14ac:dyDescent="0.2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  <c r="Z661" s="131"/>
    </row>
    <row r="662" spans="1:26" ht="12.75" customHeight="1" x14ac:dyDescent="0.2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  <c r="Z662" s="131"/>
    </row>
    <row r="663" spans="1:26" ht="12.75" customHeight="1" x14ac:dyDescent="0.2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  <c r="Z663" s="131"/>
    </row>
    <row r="664" spans="1:26" ht="12.75" customHeight="1" x14ac:dyDescent="0.2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  <c r="Z664" s="131"/>
    </row>
    <row r="665" spans="1:26" ht="12.75" customHeight="1" x14ac:dyDescent="0.2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  <c r="Z665" s="131"/>
    </row>
    <row r="666" spans="1:26" ht="12.75" customHeight="1" x14ac:dyDescent="0.2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  <c r="Z666" s="131"/>
    </row>
    <row r="667" spans="1:26" ht="12.75" customHeight="1" x14ac:dyDescent="0.2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  <c r="Z667" s="131"/>
    </row>
    <row r="668" spans="1:26" ht="12.75" customHeight="1" x14ac:dyDescent="0.2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</row>
    <row r="669" spans="1:26" ht="12.75" customHeight="1" x14ac:dyDescent="0.2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</row>
    <row r="670" spans="1:26" ht="12.75" customHeight="1" x14ac:dyDescent="0.2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  <c r="Z670" s="131"/>
    </row>
    <row r="671" spans="1:26" ht="12.75" customHeight="1" x14ac:dyDescent="0.2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</row>
    <row r="672" spans="1:26" ht="12.75" customHeight="1" x14ac:dyDescent="0.2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</row>
    <row r="673" spans="1:26" ht="12.75" customHeight="1" x14ac:dyDescent="0.2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1"/>
      <c r="Z673" s="131"/>
    </row>
    <row r="674" spans="1:26" ht="12.75" customHeight="1" x14ac:dyDescent="0.2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  <c r="Y674" s="131"/>
      <c r="Z674" s="131"/>
    </row>
    <row r="675" spans="1:26" ht="12.75" customHeight="1" x14ac:dyDescent="0.2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  <c r="Y675" s="131"/>
      <c r="Z675" s="131"/>
    </row>
    <row r="676" spans="1:26" ht="12.75" customHeight="1" x14ac:dyDescent="0.2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  <c r="Y676" s="131"/>
      <c r="Z676" s="131"/>
    </row>
    <row r="677" spans="1:26" ht="12.75" customHeight="1" x14ac:dyDescent="0.2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  <c r="Y677" s="131"/>
      <c r="Z677" s="131"/>
    </row>
    <row r="678" spans="1:26" ht="12.75" customHeight="1" x14ac:dyDescent="0.2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  <c r="Y678" s="131"/>
      <c r="Z678" s="131"/>
    </row>
    <row r="679" spans="1:26" ht="12.75" customHeight="1" x14ac:dyDescent="0.2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  <c r="Y679" s="131"/>
      <c r="Z679" s="131"/>
    </row>
    <row r="680" spans="1:26" ht="12.75" customHeight="1" x14ac:dyDescent="0.2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  <c r="Y680" s="131"/>
      <c r="Z680" s="131"/>
    </row>
    <row r="681" spans="1:26" ht="12.75" customHeight="1" x14ac:dyDescent="0.2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</row>
    <row r="682" spans="1:26" ht="12.75" customHeight="1" x14ac:dyDescent="0.2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  <c r="Y682" s="131"/>
      <c r="Z682" s="131"/>
    </row>
    <row r="683" spans="1:26" ht="12.75" customHeight="1" x14ac:dyDescent="0.2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  <c r="Y683" s="131"/>
      <c r="Z683" s="131"/>
    </row>
    <row r="684" spans="1:26" ht="12.75" customHeight="1" x14ac:dyDescent="0.2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  <c r="Y684" s="131"/>
      <c r="Z684" s="131"/>
    </row>
    <row r="685" spans="1:26" ht="12.75" customHeight="1" x14ac:dyDescent="0.2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  <c r="Y685" s="131"/>
      <c r="Z685" s="131"/>
    </row>
    <row r="686" spans="1:26" ht="12.75" customHeight="1" x14ac:dyDescent="0.2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  <c r="Y686" s="131"/>
      <c r="Z686" s="131"/>
    </row>
    <row r="687" spans="1:26" ht="12.75" customHeight="1" x14ac:dyDescent="0.2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  <c r="Y687" s="131"/>
      <c r="Z687" s="131"/>
    </row>
    <row r="688" spans="1:26" ht="12.75" customHeight="1" x14ac:dyDescent="0.2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  <c r="Y688" s="131"/>
      <c r="Z688" s="131"/>
    </row>
    <row r="689" spans="1:26" ht="12.75" customHeight="1" x14ac:dyDescent="0.2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  <c r="Y689" s="131"/>
      <c r="Z689" s="131"/>
    </row>
    <row r="690" spans="1:26" ht="12.75" customHeight="1" x14ac:dyDescent="0.2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  <c r="Y690" s="131"/>
      <c r="Z690" s="131"/>
    </row>
    <row r="691" spans="1:26" ht="12.75" customHeight="1" x14ac:dyDescent="0.2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</row>
    <row r="692" spans="1:26" ht="12.75" customHeight="1" x14ac:dyDescent="0.2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  <c r="Y692" s="131"/>
      <c r="Z692" s="131"/>
    </row>
    <row r="693" spans="1:26" ht="12.75" customHeight="1" x14ac:dyDescent="0.2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  <c r="Y693" s="131"/>
      <c r="Z693" s="131"/>
    </row>
    <row r="694" spans="1:26" ht="12.75" customHeight="1" x14ac:dyDescent="0.2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</row>
    <row r="695" spans="1:26" ht="12.75" customHeight="1" x14ac:dyDescent="0.2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</row>
    <row r="696" spans="1:26" ht="12.75" customHeight="1" x14ac:dyDescent="0.2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  <c r="Y696" s="131"/>
      <c r="Z696" s="131"/>
    </row>
    <row r="697" spans="1:26" ht="12.75" customHeight="1" x14ac:dyDescent="0.2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  <c r="Y697" s="131"/>
      <c r="Z697" s="131"/>
    </row>
    <row r="698" spans="1:26" ht="12.75" customHeight="1" x14ac:dyDescent="0.2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  <c r="Y698" s="131"/>
      <c r="Z698" s="131"/>
    </row>
    <row r="699" spans="1:26" ht="12.75" customHeight="1" x14ac:dyDescent="0.2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  <c r="Y699" s="131"/>
      <c r="Z699" s="131"/>
    </row>
    <row r="700" spans="1:26" ht="12.75" customHeight="1" x14ac:dyDescent="0.2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  <c r="Y700" s="131"/>
      <c r="Z700" s="131"/>
    </row>
    <row r="701" spans="1:26" ht="12.75" customHeight="1" x14ac:dyDescent="0.2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  <c r="Y701" s="131"/>
      <c r="Z701" s="131"/>
    </row>
    <row r="702" spans="1:26" ht="12.75" customHeight="1" x14ac:dyDescent="0.2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  <c r="Y702" s="131"/>
      <c r="Z702" s="131"/>
    </row>
    <row r="703" spans="1:26" ht="12.75" customHeight="1" x14ac:dyDescent="0.2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  <c r="Y703" s="131"/>
      <c r="Z703" s="131"/>
    </row>
    <row r="704" spans="1:26" ht="12.75" customHeight="1" x14ac:dyDescent="0.2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  <c r="Y704" s="131"/>
      <c r="Z704" s="131"/>
    </row>
    <row r="705" spans="1:26" ht="12.75" customHeight="1" x14ac:dyDescent="0.2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  <c r="Y705" s="131"/>
      <c r="Z705" s="131"/>
    </row>
    <row r="706" spans="1:26" ht="12.75" customHeight="1" x14ac:dyDescent="0.2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  <c r="Y706" s="131"/>
      <c r="Z706" s="131"/>
    </row>
    <row r="707" spans="1:26" ht="12.75" customHeight="1" x14ac:dyDescent="0.2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1"/>
      <c r="Z707" s="131"/>
    </row>
    <row r="708" spans="1:26" ht="12.75" customHeight="1" x14ac:dyDescent="0.2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  <c r="Z708" s="131"/>
    </row>
    <row r="709" spans="1:26" ht="12.75" customHeight="1" x14ac:dyDescent="0.2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  <c r="Y709" s="131"/>
      <c r="Z709" s="131"/>
    </row>
    <row r="710" spans="1:26" ht="12.75" customHeight="1" x14ac:dyDescent="0.2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  <c r="Y710" s="131"/>
      <c r="Z710" s="131"/>
    </row>
    <row r="711" spans="1:26" ht="12.75" customHeight="1" x14ac:dyDescent="0.2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  <c r="Y711" s="131"/>
      <c r="Z711" s="131"/>
    </row>
    <row r="712" spans="1:26" ht="12.75" customHeight="1" x14ac:dyDescent="0.2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  <c r="Y712" s="131"/>
      <c r="Z712" s="131"/>
    </row>
    <row r="713" spans="1:26" ht="12.75" customHeight="1" x14ac:dyDescent="0.2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  <c r="Y713" s="131"/>
      <c r="Z713" s="131"/>
    </row>
    <row r="714" spans="1:26" ht="12.75" customHeight="1" x14ac:dyDescent="0.2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  <c r="Y714" s="131"/>
      <c r="Z714" s="131"/>
    </row>
    <row r="715" spans="1:26" ht="12.75" customHeight="1" x14ac:dyDescent="0.2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</row>
    <row r="716" spans="1:26" ht="12.75" customHeight="1" x14ac:dyDescent="0.2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  <c r="Y716" s="131"/>
      <c r="Z716" s="131"/>
    </row>
    <row r="717" spans="1:26" ht="12.75" customHeight="1" x14ac:dyDescent="0.2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  <c r="Y717" s="131"/>
      <c r="Z717" s="131"/>
    </row>
    <row r="718" spans="1:26" ht="12.75" customHeight="1" x14ac:dyDescent="0.2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  <c r="Y718" s="131"/>
      <c r="Z718" s="131"/>
    </row>
    <row r="719" spans="1:26" ht="12.75" customHeight="1" x14ac:dyDescent="0.2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  <c r="Y719" s="131"/>
      <c r="Z719" s="131"/>
    </row>
    <row r="720" spans="1:26" ht="12.75" customHeight="1" x14ac:dyDescent="0.2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  <c r="Y720" s="131"/>
      <c r="Z720" s="131"/>
    </row>
    <row r="721" spans="1:26" ht="12.75" customHeight="1" x14ac:dyDescent="0.2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  <c r="Y721" s="131"/>
      <c r="Z721" s="131"/>
    </row>
    <row r="722" spans="1:26" ht="12.75" customHeight="1" x14ac:dyDescent="0.2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  <c r="Y722" s="131"/>
      <c r="Z722" s="131"/>
    </row>
    <row r="723" spans="1:26" ht="12.75" customHeight="1" x14ac:dyDescent="0.2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</row>
    <row r="724" spans="1:26" ht="12.75" customHeight="1" x14ac:dyDescent="0.2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1"/>
      <c r="Y724" s="131"/>
      <c r="Z724" s="131"/>
    </row>
    <row r="725" spans="1:26" ht="12.75" customHeight="1" x14ac:dyDescent="0.2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  <c r="Y725" s="131"/>
      <c r="Z725" s="131"/>
    </row>
    <row r="726" spans="1:26" ht="12.75" customHeight="1" x14ac:dyDescent="0.2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  <c r="Y726" s="131"/>
      <c r="Z726" s="131"/>
    </row>
    <row r="727" spans="1:26" ht="12.75" customHeight="1" x14ac:dyDescent="0.2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</row>
    <row r="728" spans="1:26" ht="12.75" customHeight="1" x14ac:dyDescent="0.2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  <c r="Y728" s="131"/>
      <c r="Z728" s="131"/>
    </row>
    <row r="729" spans="1:26" ht="12.75" customHeight="1" x14ac:dyDescent="0.2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  <c r="Y729" s="131"/>
      <c r="Z729" s="131"/>
    </row>
    <row r="730" spans="1:26" ht="12.75" customHeight="1" x14ac:dyDescent="0.2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  <c r="Y730" s="131"/>
      <c r="Z730" s="131"/>
    </row>
    <row r="731" spans="1:26" ht="12.75" customHeight="1" x14ac:dyDescent="0.2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1"/>
      <c r="Y731" s="131"/>
      <c r="Z731" s="131"/>
    </row>
    <row r="732" spans="1:26" ht="12.75" customHeight="1" x14ac:dyDescent="0.2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  <c r="Y732" s="131"/>
      <c r="Z732" s="131"/>
    </row>
    <row r="733" spans="1:26" ht="12.75" customHeight="1" x14ac:dyDescent="0.2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  <c r="Y733" s="131"/>
      <c r="Z733" s="131"/>
    </row>
    <row r="734" spans="1:26" ht="12.75" customHeight="1" x14ac:dyDescent="0.2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  <c r="Y734" s="131"/>
      <c r="Z734" s="131"/>
    </row>
    <row r="735" spans="1:26" ht="12.75" customHeight="1" x14ac:dyDescent="0.2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  <c r="Y735" s="131"/>
      <c r="Z735" s="131"/>
    </row>
    <row r="736" spans="1:26" ht="12.75" customHeight="1" x14ac:dyDescent="0.2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  <c r="Y736" s="131"/>
      <c r="Z736" s="131"/>
    </row>
    <row r="737" spans="1:26" ht="12.75" customHeight="1" x14ac:dyDescent="0.2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  <c r="Y737" s="131"/>
      <c r="Z737" s="131"/>
    </row>
    <row r="738" spans="1:26" ht="12.75" customHeight="1" x14ac:dyDescent="0.2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  <c r="Y738" s="131"/>
      <c r="Z738" s="131"/>
    </row>
    <row r="739" spans="1:26" ht="12.75" customHeight="1" x14ac:dyDescent="0.2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1"/>
      <c r="Y739" s="131"/>
      <c r="Z739" s="131"/>
    </row>
    <row r="740" spans="1:26" ht="12.75" customHeight="1" x14ac:dyDescent="0.2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  <c r="Y740" s="131"/>
      <c r="Z740" s="131"/>
    </row>
    <row r="741" spans="1:26" ht="12.75" customHeight="1" x14ac:dyDescent="0.2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1"/>
      <c r="Z741" s="131"/>
    </row>
    <row r="742" spans="1:26" ht="12.75" customHeight="1" x14ac:dyDescent="0.2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  <c r="Y742" s="131"/>
      <c r="Z742" s="131"/>
    </row>
    <row r="743" spans="1:26" ht="12.75" customHeight="1" x14ac:dyDescent="0.2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  <c r="Y743" s="131"/>
      <c r="Z743" s="131"/>
    </row>
    <row r="744" spans="1:26" ht="12.75" customHeight="1" x14ac:dyDescent="0.2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  <c r="Y744" s="131"/>
      <c r="Z744" s="131"/>
    </row>
    <row r="745" spans="1:26" ht="12.75" customHeight="1" x14ac:dyDescent="0.2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  <c r="Y745" s="131"/>
      <c r="Z745" s="131"/>
    </row>
    <row r="746" spans="1:26" ht="12.75" customHeight="1" x14ac:dyDescent="0.2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  <c r="Y746" s="131"/>
      <c r="Z746" s="131"/>
    </row>
    <row r="747" spans="1:26" ht="12.75" customHeight="1" x14ac:dyDescent="0.2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  <c r="Y747" s="131"/>
      <c r="Z747" s="131"/>
    </row>
    <row r="748" spans="1:26" ht="12.75" customHeight="1" x14ac:dyDescent="0.2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1"/>
      <c r="Y748" s="131"/>
      <c r="Z748" s="131"/>
    </row>
    <row r="749" spans="1:26" ht="12.75" customHeight="1" x14ac:dyDescent="0.2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  <c r="Y749" s="131"/>
      <c r="Z749" s="131"/>
    </row>
    <row r="750" spans="1:26" ht="12.75" customHeight="1" x14ac:dyDescent="0.2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  <c r="Y750" s="131"/>
      <c r="Z750" s="131"/>
    </row>
    <row r="751" spans="1:26" ht="12.75" customHeight="1" x14ac:dyDescent="0.2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  <c r="Y751" s="131"/>
      <c r="Z751" s="131"/>
    </row>
    <row r="752" spans="1:26" ht="12.75" customHeight="1" x14ac:dyDescent="0.2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  <c r="Y752" s="131"/>
      <c r="Z752" s="131"/>
    </row>
    <row r="753" spans="1:26" ht="12.75" customHeight="1" x14ac:dyDescent="0.2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  <c r="Y753" s="131"/>
      <c r="Z753" s="131"/>
    </row>
    <row r="754" spans="1:26" ht="12.75" customHeight="1" x14ac:dyDescent="0.2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  <c r="Y754" s="131"/>
      <c r="Z754" s="131"/>
    </row>
    <row r="755" spans="1:26" ht="12.75" customHeight="1" x14ac:dyDescent="0.2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  <c r="Y755" s="131"/>
      <c r="Z755" s="131"/>
    </row>
    <row r="756" spans="1:26" ht="12.75" customHeight="1" x14ac:dyDescent="0.2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  <c r="Y756" s="131"/>
      <c r="Z756" s="131"/>
    </row>
    <row r="757" spans="1:26" ht="12.75" customHeight="1" x14ac:dyDescent="0.2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  <c r="Y757" s="131"/>
      <c r="Z757" s="131"/>
    </row>
    <row r="758" spans="1:26" ht="12.75" customHeight="1" x14ac:dyDescent="0.2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  <c r="Y758" s="131"/>
      <c r="Z758" s="131"/>
    </row>
    <row r="759" spans="1:26" ht="12.75" customHeight="1" x14ac:dyDescent="0.2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  <c r="Y759" s="131"/>
      <c r="Z759" s="131"/>
    </row>
    <row r="760" spans="1:26" ht="12.75" customHeight="1" x14ac:dyDescent="0.2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  <c r="Y760" s="131"/>
      <c r="Z760" s="131"/>
    </row>
    <row r="761" spans="1:26" ht="12.75" customHeight="1" x14ac:dyDescent="0.2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</row>
    <row r="762" spans="1:26" ht="12.75" customHeight="1" x14ac:dyDescent="0.2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  <c r="Z762" s="131"/>
    </row>
    <row r="763" spans="1:26" ht="12.75" customHeight="1" x14ac:dyDescent="0.2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  <c r="Z763" s="131"/>
    </row>
    <row r="764" spans="1:26" ht="12.75" customHeight="1" x14ac:dyDescent="0.2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</row>
    <row r="765" spans="1:26" ht="12.75" customHeight="1" x14ac:dyDescent="0.2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</row>
    <row r="766" spans="1:26" ht="12.75" customHeight="1" x14ac:dyDescent="0.2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</row>
    <row r="767" spans="1:26" ht="12.75" customHeight="1" x14ac:dyDescent="0.2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31"/>
    </row>
    <row r="768" spans="1:26" ht="12.75" customHeight="1" x14ac:dyDescent="0.2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</row>
    <row r="769" spans="1:26" ht="12.75" customHeight="1" x14ac:dyDescent="0.2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  <c r="Z769" s="131"/>
    </row>
    <row r="770" spans="1:26" ht="12.75" customHeight="1" x14ac:dyDescent="0.2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  <c r="Z770" s="131"/>
    </row>
    <row r="771" spans="1:26" ht="12.75" customHeight="1" x14ac:dyDescent="0.2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  <c r="Y771" s="131"/>
      <c r="Z771" s="131"/>
    </row>
    <row r="772" spans="1:26" ht="12.75" customHeight="1" x14ac:dyDescent="0.2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</row>
    <row r="773" spans="1:26" ht="12.75" customHeight="1" x14ac:dyDescent="0.2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  <c r="Y773" s="131"/>
      <c r="Z773" s="131"/>
    </row>
    <row r="774" spans="1:26" ht="12.75" customHeight="1" x14ac:dyDescent="0.2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</row>
    <row r="775" spans="1:26" ht="12.75" customHeight="1" x14ac:dyDescent="0.2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</row>
    <row r="776" spans="1:26" ht="12.75" customHeight="1" x14ac:dyDescent="0.2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  <c r="Y776" s="131"/>
      <c r="Z776" s="131"/>
    </row>
    <row r="777" spans="1:26" ht="12.75" customHeight="1" x14ac:dyDescent="0.2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  <c r="Y777" s="131"/>
      <c r="Z777" s="131"/>
    </row>
    <row r="778" spans="1:26" ht="12.75" customHeight="1" x14ac:dyDescent="0.2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  <c r="Y778" s="131"/>
      <c r="Z778" s="131"/>
    </row>
    <row r="779" spans="1:26" ht="12.75" customHeight="1" x14ac:dyDescent="0.2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  <c r="Y779" s="131"/>
      <c r="Z779" s="131"/>
    </row>
    <row r="780" spans="1:26" ht="12.75" customHeight="1" x14ac:dyDescent="0.2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</row>
    <row r="781" spans="1:26" ht="12.75" customHeight="1" x14ac:dyDescent="0.2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</row>
    <row r="782" spans="1:26" ht="12.75" customHeight="1" x14ac:dyDescent="0.2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</row>
    <row r="783" spans="1:26" ht="12.75" customHeight="1" x14ac:dyDescent="0.2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</row>
    <row r="784" spans="1:26" ht="12.75" customHeight="1" x14ac:dyDescent="0.2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</row>
    <row r="785" spans="1:26" ht="12.75" customHeight="1" x14ac:dyDescent="0.2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</row>
    <row r="786" spans="1:26" ht="12.75" customHeight="1" x14ac:dyDescent="0.2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</row>
    <row r="787" spans="1:26" ht="12.75" customHeight="1" x14ac:dyDescent="0.2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</row>
    <row r="788" spans="1:26" ht="12.75" customHeight="1" x14ac:dyDescent="0.2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</row>
    <row r="789" spans="1:26" ht="12.75" customHeight="1" x14ac:dyDescent="0.2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</row>
    <row r="790" spans="1:26" ht="12.75" customHeight="1" x14ac:dyDescent="0.2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</row>
    <row r="791" spans="1:26" ht="12.75" customHeight="1" x14ac:dyDescent="0.2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</row>
    <row r="792" spans="1:26" ht="12.75" customHeight="1" x14ac:dyDescent="0.2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</row>
    <row r="793" spans="1:26" ht="12.75" customHeight="1" x14ac:dyDescent="0.2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</row>
    <row r="794" spans="1:26" ht="12.75" customHeight="1" x14ac:dyDescent="0.2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</row>
    <row r="795" spans="1:26" ht="12.75" customHeight="1" x14ac:dyDescent="0.2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</row>
    <row r="796" spans="1:26" ht="12.75" customHeight="1" x14ac:dyDescent="0.2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  <c r="Y796" s="131"/>
      <c r="Z796" s="131"/>
    </row>
    <row r="797" spans="1:26" ht="12.75" customHeight="1" x14ac:dyDescent="0.2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  <c r="Y797" s="131"/>
      <c r="Z797" s="131"/>
    </row>
    <row r="798" spans="1:26" ht="12.75" customHeight="1" x14ac:dyDescent="0.2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  <c r="Y798" s="131"/>
      <c r="Z798" s="131"/>
    </row>
    <row r="799" spans="1:26" ht="12.75" customHeight="1" x14ac:dyDescent="0.2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  <c r="Y799" s="131"/>
      <c r="Z799" s="131"/>
    </row>
    <row r="800" spans="1:26" ht="12.75" customHeight="1" x14ac:dyDescent="0.2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1"/>
      <c r="Y800" s="131"/>
      <c r="Z800" s="131"/>
    </row>
    <row r="801" spans="1:26" ht="12.75" customHeight="1" x14ac:dyDescent="0.2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1"/>
      <c r="Y801" s="131"/>
      <c r="Z801" s="131"/>
    </row>
    <row r="802" spans="1:26" ht="12.75" customHeight="1" x14ac:dyDescent="0.2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  <c r="Y802" s="131"/>
      <c r="Z802" s="131"/>
    </row>
    <row r="803" spans="1:26" ht="12.75" customHeight="1" x14ac:dyDescent="0.2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  <c r="Y803" s="131"/>
      <c r="Z803" s="131"/>
    </row>
    <row r="804" spans="1:26" ht="12.75" customHeight="1" x14ac:dyDescent="0.2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</row>
    <row r="805" spans="1:26" ht="12.75" customHeight="1" x14ac:dyDescent="0.2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  <c r="Y805" s="131"/>
      <c r="Z805" s="131"/>
    </row>
    <row r="806" spans="1:26" ht="12.75" customHeight="1" x14ac:dyDescent="0.2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  <c r="Y806" s="131"/>
      <c r="Z806" s="131"/>
    </row>
    <row r="807" spans="1:26" ht="12.75" customHeight="1" x14ac:dyDescent="0.2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</row>
    <row r="808" spans="1:26" ht="12.75" customHeight="1" x14ac:dyDescent="0.2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  <c r="Z808" s="131"/>
    </row>
    <row r="809" spans="1:26" ht="12.75" customHeight="1" x14ac:dyDescent="0.2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  <c r="Z809" s="131"/>
    </row>
    <row r="810" spans="1:26" ht="12.75" customHeight="1" x14ac:dyDescent="0.2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  <c r="Y810" s="131"/>
      <c r="Z810" s="131"/>
    </row>
    <row r="811" spans="1:26" ht="12.75" customHeight="1" x14ac:dyDescent="0.2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  <c r="Y811" s="131"/>
      <c r="Z811" s="131"/>
    </row>
    <row r="812" spans="1:26" ht="12.75" customHeight="1" x14ac:dyDescent="0.2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  <c r="Z812" s="131"/>
    </row>
    <row r="813" spans="1:26" ht="12.75" customHeight="1" x14ac:dyDescent="0.2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  <c r="Z813" s="131"/>
    </row>
    <row r="814" spans="1:26" ht="12.75" customHeight="1" x14ac:dyDescent="0.2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  <c r="Y814" s="131"/>
      <c r="Z814" s="131"/>
    </row>
    <row r="815" spans="1:26" ht="12.75" customHeight="1" x14ac:dyDescent="0.2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  <c r="Z815" s="131"/>
    </row>
    <row r="816" spans="1:26" ht="12.75" customHeight="1" x14ac:dyDescent="0.2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  <c r="Z816" s="131"/>
    </row>
    <row r="817" spans="1:26" ht="12.75" customHeight="1" x14ac:dyDescent="0.2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  <c r="Y817" s="131"/>
      <c r="Z817" s="131"/>
    </row>
    <row r="818" spans="1:26" ht="12.75" customHeight="1" x14ac:dyDescent="0.2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</row>
    <row r="819" spans="1:26" ht="12.75" customHeight="1" x14ac:dyDescent="0.2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  <c r="Y819" s="131"/>
      <c r="Z819" s="131"/>
    </row>
    <row r="820" spans="1:26" ht="12.75" customHeight="1" x14ac:dyDescent="0.2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  <c r="Y820" s="131"/>
      <c r="Z820" s="131"/>
    </row>
    <row r="821" spans="1:26" ht="12.75" customHeight="1" x14ac:dyDescent="0.2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</row>
    <row r="822" spans="1:26" ht="12.75" customHeight="1" x14ac:dyDescent="0.2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  <c r="Y822" s="131"/>
      <c r="Z822" s="131"/>
    </row>
    <row r="823" spans="1:26" ht="12.75" customHeight="1" x14ac:dyDescent="0.2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  <c r="Y823" s="131"/>
      <c r="Z823" s="131"/>
    </row>
    <row r="824" spans="1:26" ht="12.75" customHeight="1" x14ac:dyDescent="0.2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  <c r="Y824" s="131"/>
      <c r="Z824" s="131"/>
    </row>
    <row r="825" spans="1:26" ht="12.75" customHeight="1" x14ac:dyDescent="0.2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  <c r="Y825" s="131"/>
      <c r="Z825" s="131"/>
    </row>
    <row r="826" spans="1:26" ht="12.75" customHeight="1" x14ac:dyDescent="0.2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  <c r="Y826" s="131"/>
      <c r="Z826" s="131"/>
    </row>
    <row r="827" spans="1:26" ht="12.75" customHeight="1" x14ac:dyDescent="0.2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  <c r="Y827" s="131"/>
      <c r="Z827" s="131"/>
    </row>
    <row r="828" spans="1:26" ht="12.75" customHeight="1" x14ac:dyDescent="0.2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</row>
    <row r="829" spans="1:26" ht="12.75" customHeight="1" x14ac:dyDescent="0.2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  <c r="Y829" s="131"/>
      <c r="Z829" s="131"/>
    </row>
    <row r="830" spans="1:26" ht="12.75" customHeight="1" x14ac:dyDescent="0.2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  <c r="Y830" s="131"/>
      <c r="Z830" s="131"/>
    </row>
    <row r="831" spans="1:26" ht="12.75" customHeight="1" x14ac:dyDescent="0.2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  <c r="Y831" s="131"/>
      <c r="Z831" s="131"/>
    </row>
    <row r="832" spans="1:26" ht="12.75" customHeight="1" x14ac:dyDescent="0.2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  <c r="Y832" s="131"/>
      <c r="Z832" s="131"/>
    </row>
    <row r="833" spans="1:26" ht="12.75" customHeight="1" x14ac:dyDescent="0.2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</row>
    <row r="834" spans="1:26" ht="12.75" customHeight="1" x14ac:dyDescent="0.2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  <c r="Y834" s="131"/>
      <c r="Z834" s="131"/>
    </row>
    <row r="835" spans="1:26" ht="12.75" customHeight="1" x14ac:dyDescent="0.2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  <c r="Y835" s="131"/>
      <c r="Z835" s="131"/>
    </row>
    <row r="836" spans="1:26" ht="12.75" customHeight="1" x14ac:dyDescent="0.2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  <c r="Y836" s="131"/>
      <c r="Z836" s="131"/>
    </row>
    <row r="837" spans="1:26" ht="12.75" customHeight="1" x14ac:dyDescent="0.2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  <c r="Y837" s="131"/>
      <c r="Z837" s="131"/>
    </row>
    <row r="838" spans="1:26" ht="12.75" customHeight="1" x14ac:dyDescent="0.2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  <c r="Y838" s="131"/>
      <c r="Z838" s="131"/>
    </row>
    <row r="839" spans="1:26" ht="12.75" customHeight="1" x14ac:dyDescent="0.2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  <c r="Y839" s="131"/>
      <c r="Z839" s="131"/>
    </row>
    <row r="840" spans="1:26" ht="12.75" customHeight="1" x14ac:dyDescent="0.2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  <c r="Y840" s="131"/>
      <c r="Z840" s="131"/>
    </row>
    <row r="841" spans="1:26" ht="12.75" customHeight="1" x14ac:dyDescent="0.2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  <c r="Y841" s="131"/>
      <c r="Z841" s="131"/>
    </row>
    <row r="842" spans="1:26" ht="12.75" customHeight="1" x14ac:dyDescent="0.2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  <c r="Y842" s="131"/>
      <c r="Z842" s="131"/>
    </row>
    <row r="843" spans="1:26" ht="12.75" customHeight="1" x14ac:dyDescent="0.2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  <c r="Y843" s="131"/>
      <c r="Z843" s="131"/>
    </row>
    <row r="844" spans="1:26" ht="12.75" customHeight="1" x14ac:dyDescent="0.2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  <c r="Y844" s="131"/>
      <c r="Z844" s="131"/>
    </row>
    <row r="845" spans="1:26" ht="12.75" customHeight="1" x14ac:dyDescent="0.2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  <c r="Y845" s="131"/>
      <c r="Z845" s="131"/>
    </row>
    <row r="846" spans="1:26" ht="12.75" customHeight="1" x14ac:dyDescent="0.2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  <c r="Y846" s="131"/>
      <c r="Z846" s="131"/>
    </row>
    <row r="847" spans="1:26" ht="12.75" customHeight="1" x14ac:dyDescent="0.2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  <c r="Y847" s="131"/>
      <c r="Z847" s="131"/>
    </row>
    <row r="848" spans="1:26" ht="12.75" customHeight="1" x14ac:dyDescent="0.2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  <c r="Y848" s="131"/>
      <c r="Z848" s="131"/>
    </row>
    <row r="849" spans="1:26" ht="12.75" customHeight="1" x14ac:dyDescent="0.2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  <c r="Y849" s="131"/>
      <c r="Z849" s="131"/>
    </row>
    <row r="850" spans="1:26" ht="12.75" customHeight="1" x14ac:dyDescent="0.2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1"/>
      <c r="Z850" s="131"/>
    </row>
    <row r="851" spans="1:26" ht="12.75" customHeight="1" x14ac:dyDescent="0.2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  <c r="Y851" s="131"/>
      <c r="Z851" s="131"/>
    </row>
    <row r="852" spans="1:26" ht="12.75" customHeight="1" x14ac:dyDescent="0.2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  <c r="Z852" s="131"/>
    </row>
    <row r="853" spans="1:26" ht="12.75" customHeight="1" x14ac:dyDescent="0.2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  <c r="Y853" s="131"/>
      <c r="Z853" s="131"/>
    </row>
    <row r="854" spans="1:26" ht="12.75" customHeight="1" x14ac:dyDescent="0.2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  <c r="Y854" s="131"/>
      <c r="Z854" s="131"/>
    </row>
    <row r="855" spans="1:26" ht="12.75" customHeight="1" x14ac:dyDescent="0.2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  <c r="Y855" s="131"/>
      <c r="Z855" s="131"/>
    </row>
    <row r="856" spans="1:26" ht="12.75" customHeight="1" x14ac:dyDescent="0.2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  <c r="Y856" s="131"/>
      <c r="Z856" s="131"/>
    </row>
    <row r="857" spans="1:26" ht="12.75" customHeight="1" x14ac:dyDescent="0.2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  <c r="Y857" s="131"/>
      <c r="Z857" s="131"/>
    </row>
    <row r="858" spans="1:26" ht="12.75" customHeight="1" x14ac:dyDescent="0.2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  <c r="Y858" s="131"/>
      <c r="Z858" s="131"/>
    </row>
    <row r="859" spans="1:26" ht="12.75" customHeight="1" x14ac:dyDescent="0.2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  <c r="Y859" s="131"/>
      <c r="Z859" s="131"/>
    </row>
    <row r="860" spans="1:26" ht="12.75" customHeight="1" x14ac:dyDescent="0.2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</row>
    <row r="861" spans="1:26" ht="12.75" customHeight="1" x14ac:dyDescent="0.2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  <c r="Y861" s="131"/>
      <c r="Z861" s="131"/>
    </row>
    <row r="862" spans="1:26" ht="12.75" customHeight="1" x14ac:dyDescent="0.2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</row>
    <row r="863" spans="1:26" ht="12.75" customHeight="1" x14ac:dyDescent="0.2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  <c r="Y863" s="131"/>
      <c r="Z863" s="131"/>
    </row>
    <row r="864" spans="1:26" ht="12.75" customHeight="1" x14ac:dyDescent="0.2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</row>
    <row r="865" spans="1:26" ht="12.75" customHeight="1" x14ac:dyDescent="0.2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</row>
    <row r="866" spans="1:26" ht="12.75" customHeight="1" x14ac:dyDescent="0.2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  <c r="Y866" s="131"/>
      <c r="Z866" s="131"/>
    </row>
    <row r="867" spans="1:26" ht="12.75" customHeight="1" x14ac:dyDescent="0.2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</row>
    <row r="868" spans="1:26" ht="12.75" customHeight="1" x14ac:dyDescent="0.2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  <c r="Y868" s="131"/>
      <c r="Z868" s="131"/>
    </row>
    <row r="869" spans="1:26" ht="12.75" customHeight="1" x14ac:dyDescent="0.2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</row>
    <row r="870" spans="1:26" ht="12.75" customHeight="1" x14ac:dyDescent="0.2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  <c r="Y870" s="131"/>
      <c r="Z870" s="131"/>
    </row>
    <row r="871" spans="1:26" ht="12.75" customHeight="1" x14ac:dyDescent="0.2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  <c r="Y871" s="131"/>
      <c r="Z871" s="131"/>
    </row>
    <row r="872" spans="1:26" ht="12.75" customHeight="1" x14ac:dyDescent="0.2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  <c r="Y872" s="131"/>
      <c r="Z872" s="131"/>
    </row>
    <row r="873" spans="1:26" ht="12.75" customHeight="1" x14ac:dyDescent="0.2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</row>
    <row r="874" spans="1:26" ht="12.75" customHeight="1" x14ac:dyDescent="0.2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  <c r="Y874" s="131"/>
      <c r="Z874" s="131"/>
    </row>
    <row r="875" spans="1:26" ht="12.75" customHeight="1" x14ac:dyDescent="0.2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</row>
    <row r="876" spans="1:26" ht="12.75" customHeight="1" x14ac:dyDescent="0.2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</row>
    <row r="877" spans="1:26" ht="12.75" customHeight="1" x14ac:dyDescent="0.2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  <c r="Y877" s="131"/>
      <c r="Z877" s="131"/>
    </row>
    <row r="878" spans="1:26" ht="12.75" customHeight="1" x14ac:dyDescent="0.2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</row>
    <row r="879" spans="1:26" ht="12.75" customHeight="1" x14ac:dyDescent="0.2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</row>
    <row r="880" spans="1:26" ht="12.75" customHeight="1" x14ac:dyDescent="0.2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</row>
    <row r="881" spans="1:26" ht="12.75" customHeight="1" x14ac:dyDescent="0.2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</row>
    <row r="882" spans="1:26" ht="12.75" customHeight="1" x14ac:dyDescent="0.2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  <c r="Y882" s="131"/>
      <c r="Z882" s="131"/>
    </row>
    <row r="883" spans="1:26" ht="12.75" customHeight="1" x14ac:dyDescent="0.2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  <c r="Y883" s="131"/>
      <c r="Z883" s="131"/>
    </row>
    <row r="884" spans="1:26" ht="12.75" customHeight="1" x14ac:dyDescent="0.2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1"/>
      <c r="Z884" s="131"/>
    </row>
    <row r="885" spans="1:26" ht="12.75" customHeight="1" x14ac:dyDescent="0.2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  <c r="Y885" s="131"/>
      <c r="Z885" s="131"/>
    </row>
    <row r="886" spans="1:26" ht="12.75" customHeight="1" x14ac:dyDescent="0.2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  <c r="Y886" s="131"/>
      <c r="Z886" s="131"/>
    </row>
    <row r="887" spans="1:26" ht="12.75" customHeight="1" x14ac:dyDescent="0.2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  <c r="Y887" s="131"/>
      <c r="Z887" s="131"/>
    </row>
    <row r="888" spans="1:26" ht="12.75" customHeight="1" x14ac:dyDescent="0.2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  <c r="Y888" s="131"/>
      <c r="Z888" s="131"/>
    </row>
    <row r="889" spans="1:26" ht="12.75" customHeight="1" x14ac:dyDescent="0.2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  <c r="Y889" s="131"/>
      <c r="Z889" s="131"/>
    </row>
    <row r="890" spans="1:26" ht="12.75" customHeight="1" x14ac:dyDescent="0.2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  <c r="Y890" s="131"/>
      <c r="Z890" s="131"/>
    </row>
    <row r="891" spans="1:26" ht="12.75" customHeight="1" x14ac:dyDescent="0.2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  <c r="Y891" s="131"/>
      <c r="Z891" s="131"/>
    </row>
    <row r="892" spans="1:26" ht="12.75" customHeight="1" x14ac:dyDescent="0.2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</row>
    <row r="893" spans="1:26" ht="12.75" customHeight="1" x14ac:dyDescent="0.2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  <c r="Y893" s="131"/>
      <c r="Z893" s="131"/>
    </row>
    <row r="894" spans="1:26" ht="12.75" customHeight="1" x14ac:dyDescent="0.2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  <c r="Y894" s="131"/>
      <c r="Z894" s="131"/>
    </row>
    <row r="895" spans="1:26" ht="12.75" customHeight="1" x14ac:dyDescent="0.2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  <c r="Y895" s="131"/>
      <c r="Z895" s="131"/>
    </row>
    <row r="896" spans="1:26" ht="12.75" customHeight="1" x14ac:dyDescent="0.2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  <c r="Y896" s="131"/>
      <c r="Z896" s="131"/>
    </row>
    <row r="897" spans="1:26" ht="12.75" customHeight="1" x14ac:dyDescent="0.2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  <c r="Y897" s="131"/>
      <c r="Z897" s="131"/>
    </row>
    <row r="898" spans="1:26" ht="12.75" customHeight="1" x14ac:dyDescent="0.2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  <c r="Y898" s="131"/>
      <c r="Z898" s="131"/>
    </row>
    <row r="899" spans="1:26" ht="12.75" customHeight="1" x14ac:dyDescent="0.2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  <c r="Y899" s="131"/>
      <c r="Z899" s="131"/>
    </row>
    <row r="900" spans="1:26" ht="12.75" customHeight="1" x14ac:dyDescent="0.2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  <c r="Y900" s="131"/>
      <c r="Z900" s="131"/>
    </row>
    <row r="901" spans="1:26" ht="12.75" customHeight="1" x14ac:dyDescent="0.2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  <c r="Y901" s="131"/>
      <c r="Z901" s="131"/>
    </row>
    <row r="902" spans="1:26" ht="12.75" customHeight="1" x14ac:dyDescent="0.2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  <c r="Y902" s="131"/>
      <c r="Z902" s="131"/>
    </row>
    <row r="903" spans="1:26" ht="12.75" customHeight="1" x14ac:dyDescent="0.2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  <c r="Y903" s="131"/>
      <c r="Z903" s="131"/>
    </row>
    <row r="904" spans="1:26" ht="12.75" customHeight="1" x14ac:dyDescent="0.2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  <c r="Y904" s="131"/>
      <c r="Z904" s="131"/>
    </row>
    <row r="905" spans="1:26" ht="12.75" customHeight="1" x14ac:dyDescent="0.2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  <c r="Z905" s="131"/>
    </row>
    <row r="906" spans="1:26" ht="12.75" customHeight="1" x14ac:dyDescent="0.2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  <c r="Z906" s="131"/>
    </row>
    <row r="907" spans="1:26" ht="12.75" customHeight="1" x14ac:dyDescent="0.2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  <c r="Z907" s="131"/>
    </row>
    <row r="908" spans="1:26" ht="12.75" customHeight="1" x14ac:dyDescent="0.2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  <c r="Z908" s="131"/>
    </row>
    <row r="909" spans="1:26" ht="12.75" customHeight="1" x14ac:dyDescent="0.2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</row>
    <row r="910" spans="1:26" ht="12.75" customHeight="1" x14ac:dyDescent="0.2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  <c r="Z910" s="131"/>
    </row>
    <row r="911" spans="1:26" ht="12.75" customHeight="1" x14ac:dyDescent="0.2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  <c r="Z911" s="131"/>
    </row>
    <row r="912" spans="1:26" ht="12.75" customHeight="1" x14ac:dyDescent="0.2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  <c r="Z912" s="131"/>
    </row>
    <row r="913" spans="1:26" ht="12.75" customHeight="1" x14ac:dyDescent="0.2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  <c r="Z913" s="131"/>
    </row>
    <row r="914" spans="1:26" ht="12.75" customHeight="1" x14ac:dyDescent="0.2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  <c r="Z914" s="131"/>
    </row>
    <row r="915" spans="1:26" ht="12.75" customHeight="1" x14ac:dyDescent="0.2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  <c r="Y915" s="131"/>
      <c r="Z915" s="131"/>
    </row>
    <row r="916" spans="1:26" ht="12.75" customHeight="1" x14ac:dyDescent="0.2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</row>
    <row r="917" spans="1:26" ht="12.75" customHeight="1" x14ac:dyDescent="0.2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</row>
    <row r="918" spans="1:26" ht="12.75" customHeight="1" x14ac:dyDescent="0.2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1"/>
      <c r="Z918" s="131"/>
    </row>
    <row r="919" spans="1:26" ht="12.75" customHeight="1" x14ac:dyDescent="0.2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  <c r="Y919" s="131"/>
      <c r="Z919" s="131"/>
    </row>
    <row r="920" spans="1:26" ht="12.75" customHeight="1" x14ac:dyDescent="0.2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  <c r="Y920" s="131"/>
      <c r="Z920" s="131"/>
    </row>
    <row r="921" spans="1:26" ht="12.75" customHeight="1" x14ac:dyDescent="0.2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  <c r="Y921" s="131"/>
      <c r="Z921" s="131"/>
    </row>
    <row r="922" spans="1:26" ht="12.75" customHeight="1" x14ac:dyDescent="0.2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  <c r="Y922" s="131"/>
      <c r="Z922" s="131"/>
    </row>
    <row r="923" spans="1:26" ht="12.75" customHeight="1" x14ac:dyDescent="0.2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  <c r="Y923" s="131"/>
      <c r="Z923" s="131"/>
    </row>
    <row r="924" spans="1:26" ht="12.75" customHeight="1" x14ac:dyDescent="0.2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  <c r="Y924" s="131"/>
      <c r="Z924" s="131"/>
    </row>
    <row r="925" spans="1:26" ht="12.75" customHeight="1" x14ac:dyDescent="0.2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  <c r="Y925" s="131"/>
      <c r="Z925" s="131"/>
    </row>
    <row r="926" spans="1:26" ht="12.75" customHeight="1" x14ac:dyDescent="0.2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  <c r="Y926" s="131"/>
      <c r="Z926" s="131"/>
    </row>
    <row r="927" spans="1:26" ht="12.75" customHeight="1" x14ac:dyDescent="0.2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  <c r="Y927" s="131"/>
      <c r="Z927" s="131"/>
    </row>
    <row r="928" spans="1:26" ht="12.75" customHeight="1" x14ac:dyDescent="0.2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</row>
    <row r="929" spans="1:26" ht="12.75" customHeight="1" x14ac:dyDescent="0.2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</row>
    <row r="930" spans="1:26" ht="12.75" customHeight="1" x14ac:dyDescent="0.2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</row>
    <row r="931" spans="1:26" ht="12.75" customHeight="1" x14ac:dyDescent="0.2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</row>
    <row r="932" spans="1:26" ht="12.75" customHeight="1" x14ac:dyDescent="0.2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  <c r="Y932" s="131"/>
      <c r="Z932" s="131"/>
    </row>
    <row r="933" spans="1:26" ht="12.75" customHeight="1" x14ac:dyDescent="0.2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  <c r="Y933" s="131"/>
      <c r="Z933" s="131"/>
    </row>
    <row r="934" spans="1:26" ht="12.75" customHeight="1" x14ac:dyDescent="0.2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  <c r="Y934" s="131"/>
      <c r="Z934" s="131"/>
    </row>
    <row r="935" spans="1:26" ht="12.75" customHeight="1" x14ac:dyDescent="0.2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  <c r="Y935" s="131"/>
      <c r="Z935" s="131"/>
    </row>
    <row r="936" spans="1:26" ht="12.75" customHeight="1" x14ac:dyDescent="0.2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  <c r="Y936" s="131"/>
      <c r="Z936" s="131"/>
    </row>
    <row r="937" spans="1:26" ht="12.75" customHeight="1" x14ac:dyDescent="0.2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</row>
    <row r="938" spans="1:26" ht="12.75" customHeight="1" x14ac:dyDescent="0.2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  <c r="Y938" s="131"/>
      <c r="Z938" s="131"/>
    </row>
    <row r="939" spans="1:26" ht="12.75" customHeight="1" x14ac:dyDescent="0.2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  <c r="Y939" s="131"/>
      <c r="Z939" s="131"/>
    </row>
    <row r="940" spans="1:26" ht="12.75" customHeight="1" x14ac:dyDescent="0.2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  <c r="Y940" s="131"/>
      <c r="Z940" s="131"/>
    </row>
    <row r="941" spans="1:26" ht="12.75" customHeight="1" x14ac:dyDescent="0.2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  <c r="Y941" s="131"/>
      <c r="Z941" s="131"/>
    </row>
    <row r="942" spans="1:26" ht="12.75" customHeight="1" x14ac:dyDescent="0.2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  <c r="Y942" s="131"/>
      <c r="Z942" s="131"/>
    </row>
    <row r="943" spans="1:26" ht="12.75" customHeight="1" x14ac:dyDescent="0.2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  <c r="Y943" s="131"/>
      <c r="Z943" s="131"/>
    </row>
    <row r="944" spans="1:26" ht="12.75" customHeight="1" x14ac:dyDescent="0.2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  <c r="Y944" s="131"/>
      <c r="Z944" s="131"/>
    </row>
    <row r="945" spans="1:26" ht="12.75" customHeight="1" x14ac:dyDescent="0.2">
      <c r="A945" s="131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  <c r="Y945" s="131"/>
      <c r="Z945" s="131"/>
    </row>
    <row r="946" spans="1:26" ht="12.75" customHeight="1" x14ac:dyDescent="0.2">
      <c r="A946" s="131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  <c r="Z946" s="131"/>
    </row>
    <row r="947" spans="1:26" ht="12.75" customHeight="1" x14ac:dyDescent="0.2">
      <c r="A947" s="131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  <c r="Z947" s="131"/>
    </row>
    <row r="948" spans="1:26" ht="12.75" customHeight="1" x14ac:dyDescent="0.2">
      <c r="A948" s="131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  <c r="Z948" s="131"/>
    </row>
    <row r="949" spans="1:26" ht="12.75" customHeight="1" x14ac:dyDescent="0.2">
      <c r="A949" s="131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  <c r="Z949" s="131"/>
    </row>
    <row r="950" spans="1:26" ht="12.75" customHeight="1" x14ac:dyDescent="0.2">
      <c r="A950" s="131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  <c r="Z950" s="131"/>
    </row>
    <row r="951" spans="1:26" ht="12.75" customHeight="1" x14ac:dyDescent="0.2">
      <c r="A951" s="131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</row>
    <row r="952" spans="1:26" ht="12.75" customHeight="1" x14ac:dyDescent="0.2">
      <c r="A952" s="131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  <c r="Z952" s="131"/>
    </row>
    <row r="953" spans="1:26" ht="12.75" customHeight="1" x14ac:dyDescent="0.2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  <c r="Z953" s="131"/>
    </row>
    <row r="954" spans="1:26" ht="12.75" customHeight="1" x14ac:dyDescent="0.2">
      <c r="A954" s="131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  <c r="Z954" s="131"/>
    </row>
    <row r="955" spans="1:26" ht="12.75" customHeight="1" x14ac:dyDescent="0.2">
      <c r="A955" s="131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  <c r="Z955" s="131"/>
    </row>
    <row r="956" spans="1:26" ht="12.75" customHeight="1" x14ac:dyDescent="0.2">
      <c r="A956" s="131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  <c r="Z956" s="131"/>
    </row>
    <row r="957" spans="1:26" ht="12.75" customHeight="1" x14ac:dyDescent="0.2">
      <c r="A957" s="131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  <c r="Z957" s="131"/>
    </row>
    <row r="958" spans="1:26" ht="12.75" customHeight="1" x14ac:dyDescent="0.2">
      <c r="A958" s="131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  <c r="Y958" s="131"/>
      <c r="Z958" s="131"/>
    </row>
    <row r="959" spans="1:26" ht="12.75" customHeight="1" x14ac:dyDescent="0.2">
      <c r="A959" s="131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  <c r="Y959" s="131"/>
      <c r="Z959" s="131"/>
    </row>
    <row r="960" spans="1:26" ht="12.75" customHeight="1" x14ac:dyDescent="0.2">
      <c r="A960" s="131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  <c r="Y960" s="131"/>
      <c r="Z960" s="131"/>
    </row>
    <row r="961" spans="1:26" ht="12.75" customHeight="1" x14ac:dyDescent="0.2">
      <c r="A961" s="131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  <c r="Y961" s="131"/>
      <c r="Z961" s="131"/>
    </row>
    <row r="962" spans="1:26" ht="12.75" customHeight="1" x14ac:dyDescent="0.2">
      <c r="A962" s="131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31"/>
      <c r="U962" s="131"/>
      <c r="V962" s="131"/>
      <c r="W962" s="131"/>
      <c r="X962" s="131"/>
      <c r="Y962" s="131"/>
      <c r="Z962" s="131"/>
    </row>
    <row r="963" spans="1:26" ht="12.75" customHeight="1" x14ac:dyDescent="0.2">
      <c r="A963" s="131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  <c r="Y963" s="131"/>
      <c r="Z963" s="131"/>
    </row>
    <row r="964" spans="1:26" ht="12.75" customHeight="1" x14ac:dyDescent="0.2">
      <c r="A964" s="131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31"/>
      <c r="U964" s="131"/>
      <c r="V964" s="131"/>
      <c r="W964" s="131"/>
      <c r="X964" s="131"/>
      <c r="Y964" s="131"/>
      <c r="Z964" s="131"/>
    </row>
    <row r="965" spans="1:26" ht="12.75" customHeight="1" x14ac:dyDescent="0.2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31"/>
      <c r="U965" s="131"/>
      <c r="V965" s="131"/>
      <c r="W965" s="131"/>
      <c r="X965" s="131"/>
      <c r="Y965" s="131"/>
      <c r="Z965" s="131"/>
    </row>
    <row r="966" spans="1:26" ht="12.75" customHeight="1" x14ac:dyDescent="0.2">
      <c r="A966" s="131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  <c r="Y966" s="131"/>
      <c r="Z966" s="131"/>
    </row>
    <row r="967" spans="1:26" ht="12.75" customHeight="1" x14ac:dyDescent="0.2">
      <c r="A967" s="131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  <c r="W967" s="131"/>
      <c r="X967" s="131"/>
      <c r="Y967" s="131"/>
      <c r="Z967" s="131"/>
    </row>
    <row r="968" spans="1:26" ht="12.75" customHeight="1" x14ac:dyDescent="0.2">
      <c r="A968" s="131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  <c r="W968" s="131"/>
      <c r="X968" s="131"/>
      <c r="Y968" s="131"/>
      <c r="Z968" s="131"/>
    </row>
    <row r="969" spans="1:26" ht="12.75" customHeight="1" x14ac:dyDescent="0.2">
      <c r="A969" s="131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  <c r="Y969" s="131"/>
      <c r="Z969" s="131"/>
    </row>
    <row r="970" spans="1:26" ht="12.75" customHeight="1" x14ac:dyDescent="0.2">
      <c r="A970" s="131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  <c r="Y970" s="131"/>
      <c r="Z970" s="131"/>
    </row>
    <row r="971" spans="1:26" ht="12.75" customHeight="1" x14ac:dyDescent="0.2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  <c r="Y971" s="131"/>
      <c r="Z971" s="131"/>
    </row>
    <row r="972" spans="1:26" ht="12.75" customHeight="1" x14ac:dyDescent="0.2">
      <c r="A972" s="131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31"/>
      <c r="U972" s="131"/>
      <c r="V972" s="131"/>
      <c r="W972" s="131"/>
      <c r="X972" s="131"/>
      <c r="Y972" s="131"/>
      <c r="Z972" s="131"/>
    </row>
    <row r="973" spans="1:26" ht="12.75" customHeight="1" x14ac:dyDescent="0.2">
      <c r="A973" s="131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31"/>
      <c r="U973" s="131"/>
      <c r="V973" s="131"/>
      <c r="W973" s="131"/>
      <c r="X973" s="131"/>
      <c r="Y973" s="131"/>
      <c r="Z973" s="131"/>
    </row>
    <row r="974" spans="1:26" ht="12.75" customHeight="1" x14ac:dyDescent="0.2">
      <c r="A974" s="131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31"/>
      <c r="U974" s="131"/>
      <c r="V974" s="131"/>
      <c r="W974" s="131"/>
      <c r="X974" s="131"/>
      <c r="Y974" s="131"/>
      <c r="Z974" s="131"/>
    </row>
    <row r="975" spans="1:26" ht="12.75" customHeight="1" x14ac:dyDescent="0.2">
      <c r="A975" s="131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  <c r="Y975" s="131"/>
      <c r="Z975" s="131"/>
    </row>
    <row r="976" spans="1:26" ht="12.75" customHeight="1" x14ac:dyDescent="0.2">
      <c r="A976" s="131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31"/>
      <c r="U976" s="131"/>
      <c r="V976" s="131"/>
      <c r="W976" s="131"/>
      <c r="X976" s="131"/>
      <c r="Y976" s="131"/>
      <c r="Z976" s="131"/>
    </row>
    <row r="977" spans="1:26" ht="12.75" customHeight="1" x14ac:dyDescent="0.2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  <c r="Y977" s="131"/>
      <c r="Z977" s="131"/>
    </row>
    <row r="978" spans="1:26" ht="12.75" customHeight="1" x14ac:dyDescent="0.2">
      <c r="A978" s="131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  <c r="Y978" s="131"/>
      <c r="Z978" s="131"/>
    </row>
    <row r="979" spans="1:26" ht="12.75" customHeight="1" x14ac:dyDescent="0.2">
      <c r="A979" s="131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  <c r="Y979" s="131"/>
      <c r="Z979" s="131"/>
    </row>
    <row r="980" spans="1:26" ht="12.75" customHeight="1" x14ac:dyDescent="0.2">
      <c r="A980" s="131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31"/>
      <c r="U980" s="131"/>
      <c r="V980" s="131"/>
      <c r="W980" s="131"/>
      <c r="X980" s="131"/>
      <c r="Y980" s="131"/>
      <c r="Z980" s="131"/>
    </row>
    <row r="981" spans="1:26" ht="12.75" customHeight="1" x14ac:dyDescent="0.2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  <c r="Y981" s="131"/>
      <c r="Z981" s="131"/>
    </row>
    <row r="982" spans="1:26" ht="12.75" customHeight="1" x14ac:dyDescent="0.2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  <c r="Y982" s="131"/>
      <c r="Z982" s="131"/>
    </row>
    <row r="983" spans="1:26" ht="12.75" customHeight="1" x14ac:dyDescent="0.2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  <c r="Y983" s="131"/>
      <c r="Z983" s="131"/>
    </row>
    <row r="984" spans="1:26" ht="12.75" customHeight="1" x14ac:dyDescent="0.2">
      <c r="A984" s="131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  <c r="Y984" s="131"/>
      <c r="Z984" s="131"/>
    </row>
    <row r="985" spans="1:26" ht="12.75" customHeight="1" x14ac:dyDescent="0.2">
      <c r="A985" s="131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31"/>
      <c r="U985" s="131"/>
      <c r="V985" s="131"/>
      <c r="W985" s="131"/>
      <c r="X985" s="131"/>
      <c r="Y985" s="131"/>
      <c r="Z985" s="131"/>
    </row>
    <row r="986" spans="1:26" ht="12.75" customHeight="1" x14ac:dyDescent="0.2">
      <c r="A986" s="131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31"/>
      <c r="U986" s="131"/>
      <c r="V986" s="131"/>
      <c r="W986" s="131"/>
      <c r="X986" s="131"/>
      <c r="Y986" s="131"/>
      <c r="Z986" s="131"/>
    </row>
    <row r="987" spans="1:26" ht="12.75" customHeight="1" x14ac:dyDescent="0.2">
      <c r="A987" s="131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  <c r="Y987" s="131"/>
      <c r="Z987" s="131"/>
    </row>
    <row r="988" spans="1:26" ht="12.75" customHeight="1" x14ac:dyDescent="0.2">
      <c r="A988" s="131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  <c r="Y988" s="131"/>
      <c r="Z988" s="131"/>
    </row>
    <row r="989" spans="1:26" ht="12.75" customHeight="1" x14ac:dyDescent="0.2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31"/>
      <c r="U989" s="131"/>
      <c r="V989" s="131"/>
      <c r="W989" s="131"/>
      <c r="X989" s="131"/>
      <c r="Y989" s="131"/>
      <c r="Z989" s="131"/>
    </row>
    <row r="990" spans="1:26" ht="12.75" customHeight="1" x14ac:dyDescent="0.2">
      <c r="A990" s="131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31"/>
      <c r="U990" s="131"/>
      <c r="V990" s="131"/>
      <c r="W990" s="131"/>
      <c r="X990" s="131"/>
      <c r="Y990" s="131"/>
      <c r="Z990" s="131"/>
    </row>
    <row r="991" spans="1:26" ht="12.75" customHeight="1" x14ac:dyDescent="0.2">
      <c r="A991" s="131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  <c r="Y991" s="131"/>
      <c r="Z991" s="131"/>
    </row>
    <row r="992" spans="1:26" ht="12.75" customHeight="1" x14ac:dyDescent="0.2">
      <c r="A992" s="131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1"/>
      <c r="Z992" s="131"/>
    </row>
    <row r="993" spans="1:26" ht="12.75" customHeight="1" x14ac:dyDescent="0.2">
      <c r="A993" s="131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  <c r="W993" s="131"/>
      <c r="X993" s="131"/>
      <c r="Y993" s="131"/>
      <c r="Z993" s="131"/>
    </row>
    <row r="994" spans="1:26" ht="12.75" customHeight="1" x14ac:dyDescent="0.2">
      <c r="A994" s="131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131"/>
      <c r="U994" s="131"/>
      <c r="V994" s="131"/>
      <c r="W994" s="131"/>
      <c r="X994" s="131"/>
      <c r="Y994" s="131"/>
      <c r="Z994" s="131"/>
    </row>
    <row r="995" spans="1:26" ht="12.75" customHeight="1" x14ac:dyDescent="0.2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131"/>
      <c r="S995" s="131"/>
      <c r="T995" s="131"/>
      <c r="U995" s="131"/>
      <c r="V995" s="131"/>
      <c r="W995" s="131"/>
      <c r="X995" s="131"/>
      <c r="Y995" s="131"/>
      <c r="Z995" s="131"/>
    </row>
    <row r="996" spans="1:26" ht="12.75" customHeight="1" x14ac:dyDescent="0.2">
      <c r="A996" s="131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  <c r="Y996" s="131"/>
      <c r="Z996" s="131"/>
    </row>
    <row r="997" spans="1:26" ht="12.75" customHeight="1" x14ac:dyDescent="0.2">
      <c r="A997" s="131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  <c r="V997" s="131"/>
      <c r="W997" s="131"/>
      <c r="X997" s="131"/>
      <c r="Y997" s="131"/>
      <c r="Z997" s="131"/>
    </row>
    <row r="998" spans="1:26" ht="12.75" customHeight="1" x14ac:dyDescent="0.2">
      <c r="A998" s="131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131"/>
      <c r="S998" s="131"/>
      <c r="T998" s="131"/>
      <c r="U998" s="131"/>
      <c r="V998" s="131"/>
      <c r="W998" s="131"/>
      <c r="X998" s="131"/>
      <c r="Y998" s="131"/>
      <c r="Z998" s="131"/>
    </row>
    <row r="999" spans="1:26" ht="12.75" customHeight="1" x14ac:dyDescent="0.2">
      <c r="A999" s="131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131"/>
      <c r="S999" s="131"/>
      <c r="T999" s="131"/>
      <c r="U999" s="131"/>
      <c r="V999" s="131"/>
      <c r="W999" s="131"/>
      <c r="X999" s="131"/>
      <c r="Y999" s="131"/>
      <c r="Z999" s="131"/>
    </row>
    <row r="1000" spans="1:26" ht="12.75" customHeight="1" x14ac:dyDescent="0.2">
      <c r="A1000" s="131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31"/>
      <c r="S1000" s="131"/>
      <c r="T1000" s="131"/>
      <c r="U1000" s="131"/>
      <c r="V1000" s="131"/>
      <c r="W1000" s="131"/>
      <c r="X1000" s="131"/>
      <c r="Y1000" s="131"/>
      <c r="Z1000" s="131"/>
    </row>
  </sheetData>
  <pageMargins left="0.90551181102362199" right="0.51181102362204722" top="0.74803149606299213" bottom="0.74803149606299213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1. Roçada de vias públicas</vt:lpstr>
      <vt:lpstr>2.Encargos Sociais</vt:lpstr>
      <vt:lpstr>3.CAGED</vt:lpstr>
      <vt:lpstr>4.BDI</vt:lpstr>
      <vt:lpstr>5. Depreciação</vt:lpstr>
      <vt:lpstr>6.Remuneração de capital</vt:lpstr>
      <vt:lpstr>Plan1</vt:lpstr>
      <vt:lpstr>AbaDeprec</vt:lpstr>
      <vt:lpstr>AbaRemun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Burmeister Martins</dc:creator>
  <cp:lastModifiedBy>pmsap</cp:lastModifiedBy>
  <dcterms:created xsi:type="dcterms:W3CDTF">2000-12-13T10:02:50Z</dcterms:created>
  <dcterms:modified xsi:type="dcterms:W3CDTF">2021-05-25T17:57:43Z</dcterms:modified>
</cp:coreProperties>
</file>