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0" windowWidth="20730" windowHeight="10785" activeTab="0"/>
  </bookViews>
  <sheets>
    <sheet name="8h Limpeza e Higienização LP" sheetId="1" r:id="rId1"/>
  </sheets>
  <definedNames/>
  <calcPr fullCalcOnLoad="1"/>
</workbook>
</file>

<file path=xl/sharedStrings.xml><?xml version="1.0" encoding="utf-8"?>
<sst xmlns="http://schemas.openxmlformats.org/spreadsheetml/2006/main" count="190" uniqueCount="140">
  <si>
    <t>PREFEITURA MUNICIPAL DE SANTO ANTÔNIO DA PATRULHA - RS</t>
  </si>
  <si>
    <t>PLANILHA - LIMPEZA E HIGIENIZAÇÃO - SEMAF</t>
  </si>
  <si>
    <t>Dados da CCT</t>
  </si>
  <si>
    <t>Município/UF</t>
  </si>
  <si>
    <t>Santo Antônio da Patrulha/RS</t>
  </si>
  <si>
    <t>Serviço</t>
  </si>
  <si>
    <t>Limpeza e higienização</t>
  </si>
  <si>
    <t>Categoria</t>
  </si>
  <si>
    <t>Auxiliar de limpeza</t>
  </si>
  <si>
    <t>CBO</t>
  </si>
  <si>
    <t>CCT nº</t>
  </si>
  <si>
    <t>RS000051/2021</t>
  </si>
  <si>
    <t>Data base</t>
  </si>
  <si>
    <t>1º de janeiro</t>
  </si>
  <si>
    <t xml:space="preserve">Salário normativo </t>
  </si>
  <si>
    <t>Vale-alimentação</t>
  </si>
  <si>
    <t>nº</t>
  </si>
  <si>
    <t>valor</t>
  </si>
  <si>
    <t>desconto</t>
  </si>
  <si>
    <t>Vale-transporte</t>
  </si>
  <si>
    <t>Plano de benefício social familiar</t>
  </si>
  <si>
    <t>Dados p/cálculo de Aviso-Prévio</t>
  </si>
  <si>
    <t>Dias aviso ano</t>
  </si>
  <si>
    <t>Dias proporc.</t>
  </si>
  <si>
    <t>Dias aviso</t>
  </si>
  <si>
    <t>Nº meses  no emprego</t>
  </si>
  <si>
    <t>Percentuais por tipo de desligamento</t>
  </si>
  <si>
    <t>Sem justa causa indenizado</t>
  </si>
  <si>
    <t>Sem justa causa trabalhado</t>
  </si>
  <si>
    <t>Com justa causa</t>
  </si>
  <si>
    <t>Outros tipos de desligamento</t>
  </si>
  <si>
    <t>Dados para cálculo de reposição de profissional ausente</t>
  </si>
  <si>
    <t>Incidência Anual</t>
  </si>
  <si>
    <t>Duração Legal da Ausência</t>
  </si>
  <si>
    <t>Proporção de  Dias afetados</t>
  </si>
  <si>
    <t>Dias de Reposição</t>
  </si>
  <si>
    <t>Férias</t>
  </si>
  <si>
    <t>Ausência justificada</t>
  </si>
  <si>
    <t>Acidente trabalho</t>
  </si>
  <si>
    <t>Afastamento por doença</t>
  </si>
  <si>
    <t>Consulta médica filho</t>
  </si>
  <si>
    <t>Óbitos na família</t>
  </si>
  <si>
    <t>Casamento</t>
  </si>
  <si>
    <t>Doação de sangue</t>
  </si>
  <si>
    <t>Testemunho</t>
  </si>
  <si>
    <t>Paternidade</t>
  </si>
  <si>
    <t>Maternidade</t>
  </si>
  <si>
    <t>Consulta pré-natal</t>
  </si>
  <si>
    <t>Total</t>
  </si>
  <si>
    <t>Nº de meses de execução contratual</t>
  </si>
  <si>
    <t>Dias úteis no ano</t>
  </si>
  <si>
    <t>Média de dias mês</t>
  </si>
  <si>
    <t>Nº de horas mês</t>
  </si>
  <si>
    <t>PLANILHA DE CUSTOS -AUX. LIMPEZA 200H - SIMPLES NACIONAL</t>
  </si>
  <si>
    <t>MÓDULO I - COMPOSIÇÃO DA REMUNERAÇÃO</t>
  </si>
  <si>
    <t>horas</t>
  </si>
  <si>
    <t>%</t>
  </si>
  <si>
    <t>R$</t>
  </si>
  <si>
    <t>Salário-Base</t>
  </si>
  <si>
    <t>Insalubridade</t>
  </si>
  <si>
    <t>Total do Módulo 1</t>
  </si>
  <si>
    <t>MÓDULO 2 - ENCARGOS E BENEFÍCIOS ANUAIS, MENSAIS E DIÁRIOS</t>
  </si>
  <si>
    <t>Submódulo 2.1 - 13º Salário e Adicional de Férias</t>
  </si>
  <si>
    <t xml:space="preserve"> 13º Salário </t>
  </si>
  <si>
    <t>Adicional de férias</t>
  </si>
  <si>
    <t>Submódulo 2.2 - Encargos Previdenciários, (FGTS) e outras contribuições</t>
  </si>
  <si>
    <t>Base de cálculo (M1+2.1)</t>
  </si>
  <si>
    <t>INSS</t>
  </si>
  <si>
    <t>Salário Educação</t>
  </si>
  <si>
    <t>SAT</t>
  </si>
  <si>
    <t>SESC ou SESI</t>
  </si>
  <si>
    <t>SENAI - SENAC</t>
  </si>
  <si>
    <t>SEBRAE</t>
  </si>
  <si>
    <t>INCRA</t>
  </si>
  <si>
    <t>Subtotal -  GPS</t>
  </si>
  <si>
    <t>FGTS</t>
  </si>
  <si>
    <t>Submódulo 2.3 - Benefícios Mensais e Diários</t>
  </si>
  <si>
    <t>Transporte</t>
  </si>
  <si>
    <t>Auxílio-Refeição/Alimentação</t>
  </si>
  <si>
    <t>Plano de Benefício Social Familiar</t>
  </si>
  <si>
    <t>Seguro</t>
  </si>
  <si>
    <t>Outros</t>
  </si>
  <si>
    <t>Resumo do Módulo 2 - Encargos e Benefícios anuais, mensais e diários</t>
  </si>
  <si>
    <t>Submódulo 2.2 - Encargos Previdenciários e FGTS</t>
  </si>
  <si>
    <t>Total do Módulo 2</t>
  </si>
  <si>
    <t>MÓDULO 3 - PROVISÃO PARA RESCISÃO</t>
  </si>
  <si>
    <t>Submódulo 3.1. Aviso Prévio Indenizado</t>
  </si>
  <si>
    <t>Aviso Prévio Indenizado</t>
  </si>
  <si>
    <t>Incidência do FGTS sobre o Aviso Prévio Indenizado</t>
  </si>
  <si>
    <t>Multa do FGTS e contribuição social sobre o Aviso Prévio Indenizado</t>
  </si>
  <si>
    <t>Subtotal do Submódulo 3.1</t>
  </si>
  <si>
    <t>Submódulo 3.2. Aviso Prévio Trabalhado</t>
  </si>
  <si>
    <t>Aviso Prévio Trabalhado</t>
  </si>
  <si>
    <t>Incidência dos encargos do submódulo 2.2 sobre o Aviso Prévio Trabalhado</t>
  </si>
  <si>
    <t>Multa do FGTS e contribuição social sobre o Aviso Prévio Trabalhado</t>
  </si>
  <si>
    <t>Subtotal do Submódulo 3.2</t>
  </si>
  <si>
    <t>Submódulo 3.3. - Demissão por Justa Causa</t>
  </si>
  <si>
    <t>Desconto do Submódulo 2.1</t>
  </si>
  <si>
    <t>Subtotal do Submódulo 3.3.</t>
  </si>
  <si>
    <t>Resumo do Módulo 3 - Provisão para rescisão</t>
  </si>
  <si>
    <t>Total do Módulo 3</t>
  </si>
  <si>
    <t>MÓDULO 4 - CUSTO DE REPOSIÇÃO DO PROFISSIONAL AUSENTE</t>
  </si>
  <si>
    <t xml:space="preserve"> Ausências Legais</t>
  </si>
  <si>
    <t>Dados para cálculo de profissional ausente</t>
  </si>
  <si>
    <t>40h</t>
  </si>
  <si>
    <t>Valor</t>
  </si>
  <si>
    <t>MÓDULO 5 - INSUMOS DIVERSOS</t>
  </si>
  <si>
    <t xml:space="preserve"> Uniformes</t>
  </si>
  <si>
    <t>Descrição</t>
  </si>
  <si>
    <t>Quant./ano</t>
  </si>
  <si>
    <t>R$ Anual</t>
  </si>
  <si>
    <t>Calça em tecido oxford</t>
  </si>
  <si>
    <t>Camiseta tecido 100% algodão</t>
  </si>
  <si>
    <t>Botina bico aço com elástico</t>
  </si>
  <si>
    <t xml:space="preserve">Total </t>
  </si>
  <si>
    <t>TOTAL DOS MÓDULOS 1 a 5</t>
  </si>
  <si>
    <t>Módulo 1 - Composição da Remuneração</t>
  </si>
  <si>
    <t>Módulo 2 - Encargos e Benefícios Anuais, Mensais e Diários</t>
  </si>
  <si>
    <t>Módulo 3 - Provisão para Rescisão</t>
  </si>
  <si>
    <t>Módulo 4 - Reposição do Profissional Ausente</t>
  </si>
  <si>
    <t>Módulo 5 - Insumos Diversos</t>
  </si>
  <si>
    <t>MÓDULO 6 - BDI - CUSTOS INDIRETOS, LUCRO E TRIBUTOS</t>
  </si>
  <si>
    <t>Base cálculo</t>
  </si>
  <si>
    <t>Percentual</t>
  </si>
  <si>
    <t>Custos indiretos</t>
  </si>
  <si>
    <t>Lucro</t>
  </si>
  <si>
    <t>Tributos</t>
  </si>
  <si>
    <t>PIS</t>
  </si>
  <si>
    <t>COFINS</t>
  </si>
  <si>
    <t>ISS</t>
  </si>
  <si>
    <t>Total de tributos</t>
  </si>
  <si>
    <t>Total do Módulo 6</t>
  </si>
  <si>
    <t>TOTAL DOS MÓDULOS 1 A 6</t>
  </si>
  <si>
    <t xml:space="preserve">Módulo 6 - BDI </t>
  </si>
  <si>
    <t>Total mês</t>
  </si>
  <si>
    <t>Custo estimado da contratação</t>
  </si>
  <si>
    <t>Postos de trabalho</t>
  </si>
  <si>
    <t>R$ mês</t>
  </si>
  <si>
    <t>R$ anual</t>
  </si>
  <si>
    <t>Postos de trabalho - SEMAF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</si>
</sst>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_-* #,##0.0000000000_-;\-* #,##0.0000000000_-;_-* &quot;-&quot;??_-;_-@"/>
    <numFmt numFmtId="167" formatCode="0.0000"/>
    <numFmt numFmtId="168" formatCode="#,##0.00_ ;\-#,##0.00\ "/>
    <numFmt numFmtId="169" formatCode="_-* #,##0.00_-;\-* #,##0.00_-;_-* &quot;-&quot;????????_-;_-@"/>
    <numFmt numFmtId="170" formatCode="_-* #,##0.00_-;\-* #,##0.00_-;_-* &quot;-&quot;????_-;_-@"/>
    <numFmt numFmtId="171" formatCode="_-* #,##0.0000_-;\-* #,##0.0000_-;_-* &quot;-&quot;????_-;_-@"/>
  </numFmts>
  <fonts count="55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26"/>
      <color indexed="10"/>
      <name val="Calibri"/>
      <family val="0"/>
    </font>
    <font>
      <sz val="12"/>
      <color indexed="8"/>
      <name val="Calibri"/>
      <family val="0"/>
    </font>
    <font>
      <b/>
      <sz val="11"/>
      <color indexed="10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0"/>
    </font>
    <font>
      <sz val="11"/>
      <color rgb="FF000000"/>
      <name val="Calibri"/>
      <family val="0"/>
    </font>
    <font>
      <sz val="26"/>
      <color rgb="FFFF0000"/>
      <name val="Calibri"/>
      <family val="0"/>
    </font>
    <font>
      <sz val="12"/>
      <color rgb="FF000000"/>
      <name val="Calibri"/>
      <family val="0"/>
    </font>
    <font>
      <b/>
      <sz val="11"/>
      <color rgb="FFFF0000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9"/>
      <color rgb="FF000000"/>
      <name val="Calibri"/>
      <family val="0"/>
    </font>
    <font>
      <sz val="10"/>
      <color rgb="FF000000"/>
      <name val="Calibri"/>
      <family val="0"/>
    </font>
    <font>
      <b/>
      <sz val="12"/>
      <color rgb="FF000000"/>
      <name val="Calibri"/>
      <family val="0"/>
    </font>
    <font>
      <b/>
      <sz val="12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26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 horizontal="right"/>
    </xf>
    <xf numFmtId="0" fontId="43" fillId="0" borderId="12" xfId="0" applyFont="1" applyBorder="1" applyAlignment="1">
      <alignment horizontal="center"/>
    </xf>
    <xf numFmtId="165" fontId="26" fillId="0" borderId="12" xfId="0" applyNumberFormat="1" applyFont="1" applyBorder="1" applyAlignment="1">
      <alignment horizontal="center" vertical="center"/>
    </xf>
    <xf numFmtId="10" fontId="26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/>
    </xf>
    <xf numFmtId="2" fontId="26" fillId="0" borderId="12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9" fontId="26" fillId="0" borderId="12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44" fillId="0" borderId="0" xfId="0" applyFont="1" applyAlignment="1">
      <alignment/>
    </xf>
    <xf numFmtId="0" fontId="43" fillId="0" borderId="12" xfId="0" applyFont="1" applyBorder="1" applyAlignment="1">
      <alignment horizontal="center" wrapText="1"/>
    </xf>
    <xf numFmtId="0" fontId="26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1" xfId="0" applyFont="1" applyBorder="1" applyAlignment="1">
      <alignment/>
    </xf>
    <xf numFmtId="165" fontId="26" fillId="0" borderId="0" xfId="0" applyNumberFormat="1" applyFont="1" applyAlignment="1">
      <alignment/>
    </xf>
    <xf numFmtId="0" fontId="44" fillId="0" borderId="12" xfId="0" applyFont="1" applyBorder="1" applyAlignment="1">
      <alignment/>
    </xf>
    <xf numFmtId="10" fontId="44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left"/>
    </xf>
    <xf numFmtId="10" fontId="44" fillId="0" borderId="12" xfId="0" applyNumberFormat="1" applyFont="1" applyBorder="1" applyAlignment="1">
      <alignment horizontal="right"/>
    </xf>
    <xf numFmtId="10" fontId="44" fillId="0" borderId="12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10" fontId="44" fillId="0" borderId="14" xfId="0" applyNumberFormat="1" applyFont="1" applyBorder="1" applyAlignment="1">
      <alignment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left" wrapText="1"/>
    </xf>
    <xf numFmtId="0" fontId="26" fillId="0" borderId="15" xfId="0" applyFont="1" applyBorder="1" applyAlignment="1">
      <alignment horizontal="center" wrapText="1"/>
    </xf>
    <xf numFmtId="10" fontId="26" fillId="0" borderId="15" xfId="0" applyNumberFormat="1" applyFont="1" applyBorder="1" applyAlignment="1">
      <alignment horizontal="center" wrapText="1"/>
    </xf>
    <xf numFmtId="0" fontId="26" fillId="0" borderId="15" xfId="0" applyFont="1" applyBorder="1" applyAlignment="1">
      <alignment wrapText="1"/>
    </xf>
    <xf numFmtId="0" fontId="26" fillId="0" borderId="0" xfId="0" applyFont="1" applyAlignment="1">
      <alignment wrapText="1"/>
    </xf>
    <xf numFmtId="0" fontId="26" fillId="0" borderId="16" xfId="0" applyFont="1" applyBorder="1" applyAlignment="1">
      <alignment wrapText="1"/>
    </xf>
    <xf numFmtId="167" fontId="26" fillId="0" borderId="15" xfId="0" applyNumberFormat="1" applyFont="1" applyBorder="1" applyAlignment="1">
      <alignment wrapText="1"/>
    </xf>
    <xf numFmtId="167" fontId="26" fillId="0" borderId="0" xfId="0" applyNumberFormat="1" applyFont="1" applyAlignment="1">
      <alignment wrapText="1"/>
    </xf>
    <xf numFmtId="0" fontId="26" fillId="0" borderId="17" xfId="0" applyFont="1" applyBorder="1" applyAlignment="1">
      <alignment wrapText="1"/>
    </xf>
    <xf numFmtId="0" fontId="26" fillId="0" borderId="18" xfId="0" applyFont="1" applyBorder="1" applyAlignment="1">
      <alignment horizontal="center" wrapText="1"/>
    </xf>
    <xf numFmtId="10" fontId="26" fillId="0" borderId="18" xfId="0" applyNumberFormat="1" applyFont="1" applyBorder="1" applyAlignment="1">
      <alignment horizontal="center" wrapText="1"/>
    </xf>
    <xf numFmtId="167" fontId="26" fillId="0" borderId="18" xfId="0" applyNumberFormat="1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2" xfId="0" applyFont="1" applyBorder="1" applyAlignment="1">
      <alignment horizontal="center" wrapText="1"/>
    </xf>
    <xf numFmtId="10" fontId="26" fillId="0" borderId="12" xfId="0" applyNumberFormat="1" applyFont="1" applyBorder="1" applyAlignment="1">
      <alignment horizontal="center" wrapText="1"/>
    </xf>
    <xf numFmtId="167" fontId="26" fillId="0" borderId="12" xfId="0" applyNumberFormat="1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 horizontal="right"/>
    </xf>
    <xf numFmtId="0" fontId="43" fillId="0" borderId="14" xfId="0" applyFont="1" applyBorder="1" applyAlignment="1">
      <alignment horizontal="right"/>
    </xf>
    <xf numFmtId="0" fontId="36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0" fontId="43" fillId="0" borderId="12" xfId="0" applyFont="1" applyBorder="1" applyAlignment="1">
      <alignment horizontal="right"/>
    </xf>
    <xf numFmtId="165" fontId="44" fillId="0" borderId="0" xfId="0" applyNumberFormat="1" applyFont="1" applyAlignment="1">
      <alignment/>
    </xf>
    <xf numFmtId="165" fontId="43" fillId="0" borderId="0" xfId="0" applyNumberFormat="1" applyFont="1" applyAlignment="1">
      <alignment/>
    </xf>
    <xf numFmtId="167" fontId="26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168" fontId="44" fillId="0" borderId="12" xfId="0" applyNumberFormat="1" applyFont="1" applyBorder="1" applyAlignment="1">
      <alignment/>
    </xf>
    <xf numFmtId="168" fontId="44" fillId="0" borderId="0" xfId="0" applyNumberFormat="1" applyFont="1" applyAlignment="1">
      <alignment/>
    </xf>
    <xf numFmtId="10" fontId="26" fillId="0" borderId="12" xfId="0" applyNumberFormat="1" applyFont="1" applyBorder="1" applyAlignment="1">
      <alignment/>
    </xf>
    <xf numFmtId="168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168" fontId="44" fillId="0" borderId="0" xfId="0" applyNumberFormat="1" applyFont="1" applyAlignment="1">
      <alignment horizontal="right"/>
    </xf>
    <xf numFmtId="168" fontId="44" fillId="0" borderId="12" xfId="0" applyNumberFormat="1" applyFont="1" applyBorder="1" applyAlignment="1">
      <alignment horizontal="right"/>
    </xf>
    <xf numFmtId="168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4" fontId="26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43" fillId="0" borderId="2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0" borderId="0" xfId="0" applyFont="1" applyAlignment="1">
      <alignment/>
    </xf>
    <xf numFmtId="9" fontId="26" fillId="0" borderId="12" xfId="0" applyNumberFormat="1" applyFont="1" applyBorder="1" applyAlignment="1">
      <alignment horizontal="center"/>
    </xf>
    <xf numFmtId="2" fontId="42" fillId="0" borderId="0" xfId="0" applyNumberFormat="1" applyFont="1" applyAlignment="1">
      <alignment/>
    </xf>
    <xf numFmtId="169" fontId="26" fillId="0" borderId="0" xfId="0" applyNumberFormat="1" applyFont="1" applyAlignment="1">
      <alignment/>
    </xf>
    <xf numFmtId="0" fontId="43" fillId="0" borderId="0" xfId="0" applyFont="1" applyAlignment="1">
      <alignment horizontal="right" wrapText="1"/>
    </xf>
    <xf numFmtId="9" fontId="44" fillId="0" borderId="0" xfId="0" applyNumberFormat="1" applyFont="1" applyAlignment="1">
      <alignment horizontal="center"/>
    </xf>
    <xf numFmtId="2" fontId="43" fillId="0" borderId="0" xfId="0" applyNumberFormat="1" applyFont="1" applyAlignment="1">
      <alignment/>
    </xf>
    <xf numFmtId="2" fontId="26" fillId="0" borderId="12" xfId="0" applyNumberFormat="1" applyFont="1" applyBorder="1" applyAlignment="1">
      <alignment/>
    </xf>
    <xf numFmtId="2" fontId="36" fillId="0" borderId="0" xfId="0" applyNumberFormat="1" applyFont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 horizontal="right" wrapText="1"/>
    </xf>
    <xf numFmtId="2" fontId="47" fillId="0" borderId="0" xfId="0" applyNumberFormat="1" applyFont="1" applyAlignment="1">
      <alignment/>
    </xf>
    <xf numFmtId="0" fontId="43" fillId="0" borderId="20" xfId="0" applyFont="1" applyBorder="1" applyAlignment="1">
      <alignment horizontal="right" wrapText="1"/>
    </xf>
    <xf numFmtId="0" fontId="43" fillId="0" borderId="11" xfId="0" applyFont="1" applyBorder="1" applyAlignment="1">
      <alignment horizontal="right" wrapText="1"/>
    </xf>
    <xf numFmtId="2" fontId="47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center" wrapText="1"/>
    </xf>
    <xf numFmtId="167" fontId="49" fillId="0" borderId="12" xfId="0" applyNumberFormat="1" applyFont="1" applyBorder="1" applyAlignment="1">
      <alignment/>
    </xf>
    <xf numFmtId="0" fontId="49" fillId="0" borderId="12" xfId="0" applyFont="1" applyBorder="1" applyAlignment="1">
      <alignment horizontal="left" wrapText="1"/>
    </xf>
    <xf numFmtId="167" fontId="49" fillId="0" borderId="12" xfId="0" applyNumberFormat="1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10" fontId="49" fillId="0" borderId="12" xfId="0" applyNumberFormat="1" applyFont="1" applyBorder="1" applyAlignment="1">
      <alignment horizontal="center" wrapText="1"/>
    </xf>
    <xf numFmtId="167" fontId="49" fillId="0" borderId="12" xfId="0" applyNumberFormat="1" applyFont="1" applyBorder="1" applyAlignment="1">
      <alignment wrapText="1"/>
    </xf>
    <xf numFmtId="2" fontId="49" fillId="0" borderId="12" xfId="0" applyNumberFormat="1" applyFont="1" applyBorder="1" applyAlignment="1">
      <alignment/>
    </xf>
    <xf numFmtId="170" fontId="26" fillId="0" borderId="0" xfId="0" applyNumberFormat="1" applyFont="1" applyAlignment="1">
      <alignment/>
    </xf>
    <xf numFmtId="0" fontId="49" fillId="0" borderId="12" xfId="0" applyFont="1" applyBorder="1" applyAlignment="1">
      <alignment wrapText="1"/>
    </xf>
    <xf numFmtId="171" fontId="26" fillId="0" borderId="0" xfId="0" applyNumberFormat="1" applyFont="1" applyAlignment="1">
      <alignment/>
    </xf>
    <xf numFmtId="167" fontId="48" fillId="0" borderId="12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0" fontId="26" fillId="33" borderId="12" xfId="0" applyFont="1" applyFill="1" applyBorder="1" applyAlignment="1">
      <alignment/>
    </xf>
    <xf numFmtId="0" fontId="26" fillId="33" borderId="2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center"/>
    </xf>
    <xf numFmtId="0" fontId="50" fillId="0" borderId="12" xfId="0" applyFont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/>
    </xf>
    <xf numFmtId="2" fontId="50" fillId="33" borderId="12" xfId="0" applyNumberFormat="1" applyFont="1" applyFill="1" applyBorder="1" applyAlignment="1">
      <alignment horizontal="center"/>
    </xf>
    <xf numFmtId="4" fontId="50" fillId="33" borderId="12" xfId="0" applyNumberFormat="1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right"/>
    </xf>
    <xf numFmtId="0" fontId="26" fillId="33" borderId="20" xfId="0" applyFont="1" applyFill="1" applyBorder="1" applyAlignment="1">
      <alignment horizontal="center"/>
    </xf>
    <xf numFmtId="4" fontId="42" fillId="33" borderId="12" xfId="0" applyNumberFormat="1" applyFont="1" applyFill="1" applyBorder="1" applyAlignment="1">
      <alignment horizontal="center"/>
    </xf>
    <xf numFmtId="0" fontId="52" fillId="0" borderId="0" xfId="0" applyFont="1" applyAlignment="1">
      <alignment wrapText="1"/>
    </xf>
    <xf numFmtId="0" fontId="26" fillId="0" borderId="20" xfId="0" applyFont="1" applyBorder="1" applyAlignment="1">
      <alignment horizontal="center"/>
    </xf>
    <xf numFmtId="165" fontId="43" fillId="0" borderId="11" xfId="0" applyNumberFormat="1" applyFont="1" applyBorder="1" applyAlignment="1">
      <alignment/>
    </xf>
    <xf numFmtId="2" fontId="44" fillId="0" borderId="0" xfId="0" applyNumberFormat="1" applyFont="1" applyAlignment="1">
      <alignment/>
    </xf>
    <xf numFmtId="0" fontId="26" fillId="33" borderId="0" xfId="0" applyFont="1" applyFill="1" applyAlignment="1">
      <alignment/>
    </xf>
    <xf numFmtId="168" fontId="26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0" fontId="42" fillId="0" borderId="14" xfId="0" applyFont="1" applyBorder="1" applyAlignment="1">
      <alignment horizontal="right"/>
    </xf>
    <xf numFmtId="4" fontId="42" fillId="0" borderId="0" xfId="0" applyNumberFormat="1" applyFont="1" applyAlignment="1">
      <alignment/>
    </xf>
    <xf numFmtId="0" fontId="42" fillId="0" borderId="12" xfId="0" applyFont="1" applyBorder="1" applyAlignment="1">
      <alignment horizontal="center" wrapText="1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4" fontId="42" fillId="0" borderId="12" xfId="0" applyNumberFormat="1" applyFont="1" applyBorder="1" applyAlignment="1">
      <alignment horizontal="center"/>
    </xf>
    <xf numFmtId="0" fontId="47" fillId="0" borderId="0" xfId="0" applyFont="1" applyAlignment="1">
      <alignment horizontal="right"/>
    </xf>
    <xf numFmtId="0" fontId="26" fillId="35" borderId="12" xfId="0" applyFont="1" applyFill="1" applyBorder="1" applyAlignment="1" applyProtection="1">
      <alignment horizontal="center"/>
      <protection locked="0"/>
    </xf>
    <xf numFmtId="10" fontId="26" fillId="35" borderId="12" xfId="0" applyNumberFormat="1" applyFont="1" applyFill="1" applyBorder="1" applyAlignment="1" applyProtection="1">
      <alignment horizontal="right"/>
      <protection locked="0"/>
    </xf>
    <xf numFmtId="9" fontId="26" fillId="35" borderId="12" xfId="0" applyNumberFormat="1" applyFont="1" applyFill="1" applyBorder="1" applyAlignment="1" applyProtection="1">
      <alignment horizontal="right"/>
      <protection locked="0"/>
    </xf>
    <xf numFmtId="1" fontId="43" fillId="35" borderId="11" xfId="0" applyNumberFormat="1" applyFont="1" applyFill="1" applyBorder="1" applyAlignment="1" applyProtection="1">
      <alignment horizontal="right"/>
      <protection locked="0"/>
    </xf>
    <xf numFmtId="1" fontId="43" fillId="35" borderId="12" xfId="0" applyNumberFormat="1" applyFont="1" applyFill="1" applyBorder="1" applyAlignment="1" applyProtection="1">
      <alignment horizontal="right"/>
      <protection locked="0"/>
    </xf>
    <xf numFmtId="1" fontId="42" fillId="35" borderId="12" xfId="0" applyNumberFormat="1" applyFont="1" applyFill="1" applyBorder="1" applyAlignment="1" applyProtection="1">
      <alignment horizontal="right"/>
      <protection locked="0"/>
    </xf>
    <xf numFmtId="1" fontId="43" fillId="35" borderId="20" xfId="0" applyNumberFormat="1" applyFont="1" applyFill="1" applyBorder="1" applyAlignment="1" applyProtection="1">
      <alignment horizontal="center"/>
      <protection locked="0"/>
    </xf>
    <xf numFmtId="0" fontId="44" fillId="35" borderId="12" xfId="0" applyFont="1" applyFill="1" applyBorder="1" applyAlignment="1" applyProtection="1">
      <alignment/>
      <protection locked="0"/>
    </xf>
    <xf numFmtId="165" fontId="44" fillId="35" borderId="12" xfId="0" applyNumberFormat="1" applyFont="1" applyFill="1" applyBorder="1" applyAlignment="1" applyProtection="1">
      <alignment/>
      <protection locked="0"/>
    </xf>
    <xf numFmtId="165" fontId="43" fillId="35" borderId="12" xfId="0" applyNumberFormat="1" applyFont="1" applyFill="1" applyBorder="1" applyAlignment="1" applyProtection="1">
      <alignment/>
      <protection locked="0"/>
    </xf>
    <xf numFmtId="10" fontId="44" fillId="35" borderId="12" xfId="0" applyNumberFormat="1" applyFont="1" applyFill="1" applyBorder="1" applyAlignment="1" applyProtection="1">
      <alignment/>
      <protection locked="0"/>
    </xf>
    <xf numFmtId="10" fontId="43" fillId="35" borderId="12" xfId="0" applyNumberFormat="1" applyFont="1" applyFill="1" applyBorder="1" applyAlignment="1" applyProtection="1">
      <alignment/>
      <protection locked="0"/>
    </xf>
    <xf numFmtId="168" fontId="43" fillId="35" borderId="12" xfId="0" applyNumberFormat="1" applyFont="1" applyFill="1" applyBorder="1" applyAlignment="1" applyProtection="1">
      <alignment/>
      <protection locked="0"/>
    </xf>
    <xf numFmtId="10" fontId="26" fillId="35" borderId="12" xfId="0" applyNumberFormat="1" applyFont="1" applyFill="1" applyBorder="1" applyAlignment="1" applyProtection="1">
      <alignment/>
      <protection locked="0"/>
    </xf>
    <xf numFmtId="168" fontId="44" fillId="35" borderId="12" xfId="0" applyNumberFormat="1" applyFont="1" applyFill="1" applyBorder="1" applyAlignment="1" applyProtection="1">
      <alignment/>
      <protection locked="0"/>
    </xf>
    <xf numFmtId="168" fontId="44" fillId="35" borderId="12" xfId="0" applyNumberFormat="1" applyFont="1" applyFill="1" applyBorder="1" applyAlignment="1" applyProtection="1">
      <alignment horizontal="right"/>
      <protection locked="0"/>
    </xf>
    <xf numFmtId="168" fontId="43" fillId="35" borderId="12" xfId="0" applyNumberFormat="1" applyFont="1" applyFill="1" applyBorder="1" applyAlignment="1" applyProtection="1">
      <alignment horizontal="right"/>
      <protection locked="0"/>
    </xf>
    <xf numFmtId="4" fontId="26" fillId="35" borderId="12" xfId="0" applyNumberFormat="1" applyFont="1" applyFill="1" applyBorder="1" applyAlignment="1" applyProtection="1">
      <alignment/>
      <protection locked="0"/>
    </xf>
    <xf numFmtId="4" fontId="43" fillId="35" borderId="12" xfId="0" applyNumberFormat="1" applyFont="1" applyFill="1" applyBorder="1" applyAlignment="1" applyProtection="1">
      <alignment/>
      <protection locked="0"/>
    </xf>
    <xf numFmtId="9" fontId="26" fillId="35" borderId="12" xfId="0" applyNumberFormat="1" applyFont="1" applyFill="1" applyBorder="1" applyAlignment="1" applyProtection="1">
      <alignment horizontal="center"/>
      <protection locked="0"/>
    </xf>
    <xf numFmtId="2" fontId="26" fillId="35" borderId="12" xfId="0" applyNumberFormat="1" applyFont="1" applyFill="1" applyBorder="1" applyAlignment="1" applyProtection="1">
      <alignment/>
      <protection locked="0"/>
    </xf>
    <xf numFmtId="165" fontId="26" fillId="35" borderId="12" xfId="0" applyNumberFormat="1" applyFont="1" applyFill="1" applyBorder="1" applyAlignment="1" applyProtection="1">
      <alignment/>
      <protection locked="0"/>
    </xf>
    <xf numFmtId="2" fontId="42" fillId="35" borderId="12" xfId="0" applyNumberFormat="1" applyFont="1" applyFill="1" applyBorder="1" applyAlignment="1" applyProtection="1">
      <alignment/>
      <protection locked="0"/>
    </xf>
    <xf numFmtId="2" fontId="44" fillId="35" borderId="12" xfId="0" applyNumberFormat="1" applyFont="1" applyFill="1" applyBorder="1" applyAlignment="1" applyProtection="1">
      <alignment horizontal="right"/>
      <protection locked="0"/>
    </xf>
    <xf numFmtId="2" fontId="36" fillId="35" borderId="12" xfId="0" applyNumberFormat="1" applyFont="1" applyFill="1" applyBorder="1" applyAlignment="1" applyProtection="1">
      <alignment/>
      <protection locked="0"/>
    </xf>
    <xf numFmtId="2" fontId="47" fillId="35" borderId="12" xfId="0" applyNumberFormat="1" applyFont="1" applyFill="1" applyBorder="1" applyAlignment="1" applyProtection="1">
      <alignment/>
      <protection locked="0"/>
    </xf>
    <xf numFmtId="2" fontId="43" fillId="35" borderId="12" xfId="0" applyNumberFormat="1" applyFont="1" applyFill="1" applyBorder="1" applyAlignment="1" applyProtection="1">
      <alignment/>
      <protection locked="0"/>
    </xf>
    <xf numFmtId="2" fontId="48" fillId="35" borderId="12" xfId="0" applyNumberFormat="1" applyFont="1" applyFill="1" applyBorder="1" applyAlignment="1" applyProtection="1">
      <alignment horizontal="center" wrapText="1"/>
      <protection locked="0"/>
    </xf>
    <xf numFmtId="4" fontId="44" fillId="35" borderId="12" xfId="0" applyNumberFormat="1" applyFont="1" applyFill="1" applyBorder="1" applyAlignment="1" applyProtection="1">
      <alignment/>
      <protection locked="0"/>
    </xf>
    <xf numFmtId="2" fontId="44" fillId="35" borderId="12" xfId="0" applyNumberFormat="1" applyFont="1" applyFill="1" applyBorder="1" applyAlignment="1" applyProtection="1">
      <alignment/>
      <protection locked="0"/>
    </xf>
    <xf numFmtId="10" fontId="43" fillId="35" borderId="11" xfId="0" applyNumberFormat="1" applyFont="1" applyFill="1" applyBorder="1" applyAlignment="1" applyProtection="1">
      <alignment/>
      <protection locked="0"/>
    </xf>
    <xf numFmtId="4" fontId="26" fillId="35" borderId="12" xfId="0" applyNumberFormat="1" applyFont="1" applyFill="1" applyBorder="1" applyAlignment="1" applyProtection="1">
      <alignment horizontal="right"/>
      <protection locked="0"/>
    </xf>
    <xf numFmtId="168" fontId="26" fillId="35" borderId="12" xfId="0" applyNumberFormat="1" applyFont="1" applyFill="1" applyBorder="1" applyAlignment="1" applyProtection="1">
      <alignment/>
      <protection locked="0"/>
    </xf>
    <xf numFmtId="4" fontId="42" fillId="35" borderId="12" xfId="0" applyNumberFormat="1" applyFont="1" applyFill="1" applyBorder="1" applyAlignment="1" applyProtection="1">
      <alignment/>
      <protection locked="0"/>
    </xf>
    <xf numFmtId="0" fontId="4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6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left"/>
    </xf>
    <xf numFmtId="0" fontId="42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48" fillId="0" borderId="10" xfId="0" applyFont="1" applyBorder="1" applyAlignment="1">
      <alignment horizontal="right"/>
    </xf>
    <xf numFmtId="0" fontId="42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left"/>
    </xf>
    <xf numFmtId="0" fontId="42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right" wrapText="1"/>
    </xf>
    <xf numFmtId="0" fontId="43" fillId="0" borderId="10" xfId="0" applyFont="1" applyBorder="1" applyAlignment="1">
      <alignment horizont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24" xfId="0" applyFont="1" applyBorder="1" applyAlignment="1">
      <alignment horizontal="center" wrapText="1"/>
    </xf>
    <xf numFmtId="0" fontId="2" fillId="0" borderId="16" xfId="0" applyFont="1" applyBorder="1" applyAlignment="1">
      <alignment/>
    </xf>
    <xf numFmtId="0" fontId="43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left"/>
    </xf>
    <xf numFmtId="0" fontId="4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53" fillId="0" borderId="0" xfId="0" applyFont="1" applyAlignment="1">
      <alignment horizontal="center"/>
    </xf>
    <xf numFmtId="0" fontId="54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164" fontId="26" fillId="0" borderId="10" xfId="0" applyNumberFormat="1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3" fillId="0" borderId="27" xfId="0" applyFont="1" applyBorder="1" applyAlignment="1">
      <alignment horizontal="left" wrapText="1"/>
    </xf>
    <xf numFmtId="0" fontId="2" fillId="0" borderId="28" xfId="0" applyFont="1" applyBorder="1" applyAlignment="1">
      <alignment/>
    </xf>
    <xf numFmtId="0" fontId="43" fillId="0" borderId="29" xfId="0" applyFont="1" applyBorder="1" applyAlignment="1">
      <alignment horizontal="center"/>
    </xf>
    <xf numFmtId="0" fontId="26" fillId="0" borderId="29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15">
      <selection activeCell="H123" sqref="H123"/>
    </sheetView>
  </sheetViews>
  <sheetFormatPr defaultColWidth="12.625" defaultRowHeight="15" customHeight="1"/>
  <cols>
    <col min="1" max="1" width="18.125" style="0" customWidth="1"/>
    <col min="2" max="2" width="10.625" style="0" customWidth="1"/>
    <col min="3" max="3" width="10.125" style="0" customWidth="1"/>
    <col min="4" max="4" width="9.50390625" style="0" customWidth="1"/>
    <col min="5" max="5" width="9.75390625" style="0" customWidth="1"/>
    <col min="6" max="6" width="9.625" style="0" customWidth="1"/>
    <col min="7" max="7" width="7.625" style="0" customWidth="1"/>
    <col min="8" max="8" width="8.125" style="0" customWidth="1"/>
    <col min="9" max="9" width="14.25390625" style="0" customWidth="1"/>
    <col min="10" max="11" width="13.625" style="0" customWidth="1"/>
    <col min="12" max="12" width="10.125" style="0" customWidth="1"/>
    <col min="13" max="13" width="14.75390625" style="0" customWidth="1"/>
    <col min="14" max="18" width="8.00390625" style="0" customWidth="1"/>
    <col min="19" max="26" width="7.625" style="0" customWidth="1"/>
  </cols>
  <sheetData>
    <row r="1" spans="1:26" ht="15">
      <c r="A1" s="206" t="s">
        <v>0</v>
      </c>
      <c r="B1" s="207"/>
      <c r="C1" s="207"/>
      <c r="D1" s="207"/>
      <c r="E1" s="207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>
      <c r="A2" s="208" t="s">
        <v>1</v>
      </c>
      <c r="B2" s="199"/>
      <c r="C2" s="199"/>
      <c r="D2" s="199"/>
      <c r="E2" s="199"/>
      <c r="F2" s="3"/>
      <c r="G2" s="4"/>
      <c r="H2" s="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>
      <c r="A3" s="2"/>
      <c r="B3" s="209"/>
      <c r="C3" s="210"/>
      <c r="D3" s="210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>
      <c r="A4" s="186" t="s">
        <v>2</v>
      </c>
      <c r="B4" s="175"/>
      <c r="C4" s="175"/>
      <c r="D4" s="175"/>
      <c r="E4" s="172"/>
      <c r="F4" s="5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>
      <c r="A5" s="174" t="s">
        <v>3</v>
      </c>
      <c r="B5" s="172"/>
      <c r="C5" s="174" t="s">
        <v>4</v>
      </c>
      <c r="D5" s="175"/>
      <c r="E5" s="172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>
      <c r="A6" s="174" t="s">
        <v>5</v>
      </c>
      <c r="B6" s="172"/>
      <c r="C6" s="174" t="s">
        <v>6</v>
      </c>
      <c r="D6" s="175"/>
      <c r="E6" s="172"/>
      <c r="F6" s="6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>
      <c r="A7" s="174" t="s">
        <v>7</v>
      </c>
      <c r="B7" s="172"/>
      <c r="C7" s="174" t="s">
        <v>8</v>
      </c>
      <c r="D7" s="175"/>
      <c r="E7" s="17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>
      <c r="A8" s="174" t="s">
        <v>9</v>
      </c>
      <c r="B8" s="172"/>
      <c r="C8" s="174">
        <v>5143</v>
      </c>
      <c r="D8" s="175"/>
      <c r="E8" s="172"/>
      <c r="F8" s="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>
      <c r="A9" s="174" t="s">
        <v>10</v>
      </c>
      <c r="B9" s="172"/>
      <c r="C9" s="174" t="s">
        <v>11</v>
      </c>
      <c r="D9" s="175"/>
      <c r="E9" s="172"/>
      <c r="F9" s="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>
      <c r="A10" s="174" t="s">
        <v>12</v>
      </c>
      <c r="B10" s="172"/>
      <c r="C10" s="174" t="s">
        <v>13</v>
      </c>
      <c r="D10" s="175"/>
      <c r="E10" s="172"/>
      <c r="F10" s="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>
      <c r="A11" s="7" t="s">
        <v>14</v>
      </c>
      <c r="B11" s="8">
        <v>220</v>
      </c>
      <c r="C11" s="211">
        <v>1184.93</v>
      </c>
      <c r="D11" s="175"/>
      <c r="E11" s="172"/>
      <c r="F11" s="6"/>
      <c r="G11" s="2"/>
      <c r="H11" s="9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>
      <c r="A12" s="6"/>
      <c r="B12" s="6"/>
      <c r="C12" s="10"/>
      <c r="D12" s="6"/>
      <c r="E12" s="6"/>
      <c r="F12" s="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>
      <c r="A13" s="174" t="s">
        <v>15</v>
      </c>
      <c r="B13" s="172"/>
      <c r="C13" s="11" t="s">
        <v>16</v>
      </c>
      <c r="D13" s="11" t="s">
        <v>17</v>
      </c>
      <c r="E13" s="11" t="s">
        <v>18</v>
      </c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12"/>
      <c r="B14" s="181"/>
      <c r="C14" s="137">
        <v>1</v>
      </c>
      <c r="D14" s="12">
        <v>18.2</v>
      </c>
      <c r="E14" s="138">
        <v>0.19</v>
      </c>
      <c r="F14" s="1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>
      <c r="A15" s="174" t="s">
        <v>19</v>
      </c>
      <c r="B15" s="172"/>
      <c r="C15" s="11" t="s">
        <v>16</v>
      </c>
      <c r="D15" s="11" t="s">
        <v>17</v>
      </c>
      <c r="E15" s="11" t="s">
        <v>18</v>
      </c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>
      <c r="A16" s="213"/>
      <c r="B16" s="172"/>
      <c r="C16" s="137">
        <v>2</v>
      </c>
      <c r="D16" s="15">
        <v>5.15</v>
      </c>
      <c r="E16" s="139">
        <v>0.06</v>
      </c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>
      <c r="A17" s="14"/>
      <c r="B17" s="17"/>
      <c r="C17" s="18"/>
      <c r="D17" s="15"/>
      <c r="E17" s="19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14"/>
      <c r="B18" s="17"/>
      <c r="C18" s="18"/>
      <c r="D18" s="15"/>
      <c r="E18" s="19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>
      <c r="A19" s="174" t="s">
        <v>20</v>
      </c>
      <c r="B19" s="172"/>
      <c r="C19" s="18"/>
      <c r="D19" s="15">
        <v>15.62</v>
      </c>
      <c r="E19" s="18"/>
      <c r="F19" s="2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>
      <c r="A20" s="5"/>
      <c r="B20" s="5"/>
      <c r="C20" s="21"/>
      <c r="D20" s="21"/>
      <c r="E20" s="21"/>
      <c r="F20" s="2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86" t="s">
        <v>21</v>
      </c>
      <c r="B21" s="172"/>
      <c r="C21" s="22" t="s">
        <v>22</v>
      </c>
      <c r="D21" s="22" t="s">
        <v>23</v>
      </c>
      <c r="E21" s="11" t="s">
        <v>24</v>
      </c>
      <c r="F21" s="3"/>
      <c r="G21" s="2"/>
      <c r="H21" s="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3" t="s">
        <v>25</v>
      </c>
      <c r="B22" s="24">
        <v>12</v>
      </c>
      <c r="C22" s="25">
        <v>30</v>
      </c>
      <c r="D22" s="24">
        <v>0</v>
      </c>
      <c r="E22" s="18">
        <f>C22+D22</f>
        <v>30</v>
      </c>
      <c r="F22" s="20"/>
      <c r="G22" s="2"/>
      <c r="H22" s="2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89" t="s">
        <v>26</v>
      </c>
      <c r="B23" s="175"/>
      <c r="C23" s="172"/>
      <c r="D23" s="27"/>
      <c r="E23" s="27"/>
      <c r="F23" s="21"/>
      <c r="G23" s="2"/>
      <c r="H23" s="5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7" t="s">
        <v>27</v>
      </c>
      <c r="B24" s="27"/>
      <c r="C24" s="28">
        <v>0.5573</v>
      </c>
      <c r="D24" s="27"/>
      <c r="E24" s="27"/>
      <c r="F24" s="21"/>
      <c r="G24" s="2"/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3" t="s">
        <v>28</v>
      </c>
      <c r="B25" s="27"/>
      <c r="C25" s="30">
        <v>0.0619</v>
      </c>
      <c r="D25" s="27"/>
      <c r="E25" s="27"/>
      <c r="F25" s="21"/>
      <c r="G25" s="2"/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74" t="s">
        <v>29</v>
      </c>
      <c r="B26" s="172"/>
      <c r="C26" s="30">
        <v>0.0308</v>
      </c>
      <c r="D26" s="27"/>
      <c r="E26" s="27"/>
      <c r="F26" s="2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7" t="s">
        <v>30</v>
      </c>
      <c r="B27" s="27"/>
      <c r="C27" s="31">
        <f>(100%-(C24+C25+C26))</f>
        <v>0.35</v>
      </c>
      <c r="D27" s="27"/>
      <c r="E27" s="27"/>
      <c r="F27" s="21"/>
      <c r="G27" s="2"/>
      <c r="H27" s="4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2"/>
      <c r="B28" s="33"/>
      <c r="C28" s="34"/>
      <c r="D28" s="33"/>
      <c r="E28" s="33"/>
      <c r="F28" s="2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14" t="s">
        <v>31</v>
      </c>
      <c r="B29" s="215"/>
      <c r="C29" s="215"/>
      <c r="D29" s="215"/>
      <c r="E29" s="215"/>
      <c r="F29" s="35"/>
      <c r="G29" s="2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00" t="s">
        <v>7</v>
      </c>
      <c r="B30" s="200" t="s">
        <v>32</v>
      </c>
      <c r="C30" s="200" t="s">
        <v>33</v>
      </c>
      <c r="D30" s="202">
        <v>12</v>
      </c>
      <c r="E30" s="203"/>
      <c r="F30" s="3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01"/>
      <c r="B31" s="201"/>
      <c r="C31" s="201"/>
      <c r="D31" s="37" t="s">
        <v>34</v>
      </c>
      <c r="E31" s="37" t="s">
        <v>35</v>
      </c>
      <c r="F31" s="3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8" t="s">
        <v>36</v>
      </c>
      <c r="B32" s="39">
        <v>1</v>
      </c>
      <c r="C32" s="39">
        <v>30</v>
      </c>
      <c r="D32" s="40">
        <v>0.6904</v>
      </c>
      <c r="E32" s="41">
        <v>20.7123</v>
      </c>
      <c r="F32" s="4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3" t="s">
        <v>37</v>
      </c>
      <c r="B33" s="39">
        <v>1</v>
      </c>
      <c r="C33" s="39">
        <v>1</v>
      </c>
      <c r="D33" s="40">
        <v>1</v>
      </c>
      <c r="E33" s="44">
        <v>0.69</v>
      </c>
      <c r="F33" s="4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3" t="s">
        <v>38</v>
      </c>
      <c r="B34" s="39">
        <v>0.1642</v>
      </c>
      <c r="C34" s="39">
        <v>15</v>
      </c>
      <c r="D34" s="40">
        <v>0.6904</v>
      </c>
      <c r="E34" s="44">
        <v>0.8301</v>
      </c>
      <c r="F34" s="4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3" t="s">
        <v>39</v>
      </c>
      <c r="B35" s="39">
        <v>1</v>
      </c>
      <c r="C35" s="39">
        <v>5</v>
      </c>
      <c r="D35" s="40">
        <v>0.6904</v>
      </c>
      <c r="E35" s="41">
        <v>2.32</v>
      </c>
      <c r="F35" s="4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3" t="s">
        <v>40</v>
      </c>
      <c r="B36" s="39">
        <v>0.1531</v>
      </c>
      <c r="C36" s="39">
        <v>2</v>
      </c>
      <c r="D36" s="40">
        <v>1</v>
      </c>
      <c r="E36" s="41">
        <v>0.3063</v>
      </c>
      <c r="F36" s="4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3" t="s">
        <v>41</v>
      </c>
      <c r="B37" s="39">
        <v>0.0301</v>
      </c>
      <c r="C37" s="39">
        <v>2</v>
      </c>
      <c r="D37" s="40">
        <v>0.6904</v>
      </c>
      <c r="E37" s="41">
        <v>0.0415</v>
      </c>
      <c r="F37" s="4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3" t="s">
        <v>42</v>
      </c>
      <c r="B38" s="39">
        <v>0.0163</v>
      </c>
      <c r="C38" s="39">
        <v>3</v>
      </c>
      <c r="D38" s="40">
        <v>1</v>
      </c>
      <c r="E38" s="41">
        <v>0.0489</v>
      </c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3" t="s">
        <v>43</v>
      </c>
      <c r="B39" s="39">
        <v>0.02</v>
      </c>
      <c r="C39" s="39">
        <v>1</v>
      </c>
      <c r="D39" s="40">
        <v>1</v>
      </c>
      <c r="E39" s="44">
        <v>0.02</v>
      </c>
      <c r="F39" s="45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6" t="s">
        <v>44</v>
      </c>
      <c r="B40" s="47">
        <v>0.004</v>
      </c>
      <c r="C40" s="47">
        <v>1</v>
      </c>
      <c r="D40" s="48">
        <v>1</v>
      </c>
      <c r="E40" s="49">
        <v>0.004</v>
      </c>
      <c r="F40" s="45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50" t="s">
        <v>45</v>
      </c>
      <c r="B41" s="51">
        <v>0.042</v>
      </c>
      <c r="C41" s="51">
        <v>20</v>
      </c>
      <c r="D41" s="52">
        <v>0.6904</v>
      </c>
      <c r="E41" s="53">
        <v>0.06</v>
      </c>
      <c r="F41" s="45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3" t="s">
        <v>46</v>
      </c>
      <c r="B42" s="39">
        <v>0.0038</v>
      </c>
      <c r="C42" s="39">
        <v>180</v>
      </c>
      <c r="D42" s="40">
        <v>0.6904</v>
      </c>
      <c r="E42" s="44">
        <v>1.362</v>
      </c>
      <c r="F42" s="45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6" t="s">
        <v>47</v>
      </c>
      <c r="B43" s="47">
        <v>0.0003</v>
      </c>
      <c r="C43" s="47">
        <v>6</v>
      </c>
      <c r="D43" s="48">
        <v>1</v>
      </c>
      <c r="E43" s="54">
        <v>0.0132</v>
      </c>
      <c r="F43" s="4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77" t="s">
        <v>48</v>
      </c>
      <c r="B44" s="175"/>
      <c r="C44" s="175"/>
      <c r="D44" s="172"/>
      <c r="E44" s="55">
        <f>SUM(E32:E43)</f>
        <v>26.4083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56"/>
      <c r="B45" s="57"/>
      <c r="C45" s="57"/>
      <c r="D45" s="57"/>
      <c r="E45" s="4"/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04" t="s">
        <v>49</v>
      </c>
      <c r="B46" s="175"/>
      <c r="C46" s="172"/>
      <c r="D46" s="140">
        <v>12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05" t="s">
        <v>50</v>
      </c>
      <c r="B47" s="175"/>
      <c r="C47" s="172"/>
      <c r="D47" s="141">
        <v>252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74" t="s">
        <v>51</v>
      </c>
      <c r="B48" s="175"/>
      <c r="C48" s="172"/>
      <c r="D48" s="141">
        <v>21</v>
      </c>
      <c r="E48" s="2"/>
      <c r="F48" s="2"/>
      <c r="G48" s="2"/>
      <c r="H48" s="2"/>
      <c r="I48" s="198"/>
      <c r="J48" s="199"/>
      <c r="K48" s="199"/>
      <c r="L48" s="199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74" t="s">
        <v>52</v>
      </c>
      <c r="B49" s="175"/>
      <c r="C49" s="172"/>
      <c r="D49" s="142">
        <v>200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78" t="s">
        <v>53</v>
      </c>
      <c r="B51" s="175"/>
      <c r="C51" s="175"/>
      <c r="D51" s="175"/>
      <c r="E51" s="17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60"/>
      <c r="B52" s="60"/>
      <c r="C52" s="60"/>
      <c r="D52" s="60"/>
      <c r="E52" s="60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16" t="s">
        <v>54</v>
      </c>
      <c r="B53" s="175"/>
      <c r="C53" s="175"/>
      <c r="D53" s="175"/>
      <c r="E53" s="17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59"/>
      <c r="B54" s="143">
        <f>D49</f>
        <v>200</v>
      </c>
      <c r="C54" s="61" t="s">
        <v>55</v>
      </c>
      <c r="D54" s="11" t="s">
        <v>56</v>
      </c>
      <c r="E54" s="11" t="s">
        <v>57</v>
      </c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17" t="s">
        <v>58</v>
      </c>
      <c r="B55" s="175"/>
      <c r="C55" s="172"/>
      <c r="D55" s="27"/>
      <c r="E55" s="145">
        <f>(C11/B11)*B54</f>
        <v>1077.209090909091</v>
      </c>
      <c r="F55" s="6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17" t="s">
        <v>59</v>
      </c>
      <c r="B56" s="175"/>
      <c r="C56" s="172"/>
      <c r="D56" s="144">
        <v>40</v>
      </c>
      <c r="E56" s="145">
        <f>0.4*C11</f>
        <v>473.97200000000004</v>
      </c>
      <c r="F56" s="6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77" t="s">
        <v>60</v>
      </c>
      <c r="B57" s="175"/>
      <c r="C57" s="175"/>
      <c r="D57" s="172"/>
      <c r="E57" s="146">
        <f>SUM(E55:E56)</f>
        <v>1551.181090909091</v>
      </c>
      <c r="F57" s="63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78" t="s">
        <v>61</v>
      </c>
      <c r="B59" s="175"/>
      <c r="C59" s="175"/>
      <c r="D59" s="175"/>
      <c r="E59" s="17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86" t="s">
        <v>62</v>
      </c>
      <c r="B60" s="175"/>
      <c r="C60" s="175"/>
      <c r="D60" s="175"/>
      <c r="E60" s="172"/>
      <c r="F60" s="5"/>
      <c r="G60" s="2"/>
      <c r="H60" s="64"/>
      <c r="I60" s="64"/>
      <c r="J60" s="9"/>
      <c r="K60" s="64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78"/>
      <c r="B61" s="175"/>
      <c r="C61" s="172"/>
      <c r="D61" s="11" t="s">
        <v>56</v>
      </c>
      <c r="E61" s="11" t="s">
        <v>57</v>
      </c>
      <c r="F61" s="3"/>
      <c r="G61" s="2"/>
      <c r="H61" s="9"/>
      <c r="I61" s="9"/>
      <c r="J61" s="65"/>
      <c r="K61" s="2"/>
      <c r="L61" s="2"/>
      <c r="M61" s="64"/>
      <c r="N61" s="2"/>
      <c r="O61" s="2"/>
      <c r="P61" s="2"/>
      <c r="Q61" s="2"/>
      <c r="R61" s="65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89" t="s">
        <v>63</v>
      </c>
      <c r="B62" s="175"/>
      <c r="C62" s="172"/>
      <c r="D62" s="147">
        <f>1/12</f>
        <v>0.08333333333333333</v>
      </c>
      <c r="E62" s="145">
        <f>E57*D62</f>
        <v>129.2650909090909</v>
      </c>
      <c r="F62" s="6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74" t="s">
        <v>64</v>
      </c>
      <c r="B63" s="175"/>
      <c r="C63" s="172"/>
      <c r="D63" s="147">
        <v>0.3333</v>
      </c>
      <c r="E63" s="145">
        <f>(E57*D63)/12</f>
        <v>43.0840548</v>
      </c>
      <c r="F63" s="6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77" t="s">
        <v>48</v>
      </c>
      <c r="B64" s="175"/>
      <c r="C64" s="175"/>
      <c r="D64" s="172"/>
      <c r="E64" s="146">
        <f>SUM(E62:E63)</f>
        <v>172.3491457090909</v>
      </c>
      <c r="F64" s="63"/>
      <c r="G64" s="2"/>
      <c r="H64" s="2"/>
      <c r="I64" s="2"/>
      <c r="J64" s="2"/>
      <c r="K64" s="2"/>
      <c r="L64" s="6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1"/>
      <c r="B65" s="21"/>
      <c r="C65" s="21"/>
      <c r="D65" s="21"/>
      <c r="E65" s="21"/>
      <c r="F65" s="2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86" t="s">
        <v>65</v>
      </c>
      <c r="B66" s="175"/>
      <c r="C66" s="175"/>
      <c r="D66" s="175"/>
      <c r="E66" s="172"/>
      <c r="F66" s="5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74" t="s">
        <v>66</v>
      </c>
      <c r="B67" s="172"/>
      <c r="C67" s="145">
        <f>E57+E64</f>
        <v>1723.5302366181818</v>
      </c>
      <c r="D67" s="11" t="s">
        <v>56</v>
      </c>
      <c r="E67" s="11" t="s">
        <v>57</v>
      </c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74" t="s">
        <v>67</v>
      </c>
      <c r="B68" s="175"/>
      <c r="C68" s="172"/>
      <c r="D68" s="31">
        <v>0.2</v>
      </c>
      <c r="E68" s="66">
        <f aca="true" t="shared" si="0" ref="E68:E74">$C$67*D68</f>
        <v>344.70604732363637</v>
      </c>
      <c r="F68" s="6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74" t="s">
        <v>68</v>
      </c>
      <c r="B69" s="175"/>
      <c r="C69" s="172"/>
      <c r="D69" s="31">
        <v>0.025</v>
      </c>
      <c r="E69" s="66">
        <f t="shared" si="0"/>
        <v>43.088255915454546</v>
      </c>
      <c r="F69" s="6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74" t="s">
        <v>69</v>
      </c>
      <c r="B70" s="175"/>
      <c r="C70" s="172"/>
      <c r="D70" s="31">
        <v>0.03</v>
      </c>
      <c r="E70" s="66">
        <f t="shared" si="0"/>
        <v>51.70590709854545</v>
      </c>
      <c r="F70" s="6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74" t="s">
        <v>70</v>
      </c>
      <c r="B71" s="175"/>
      <c r="C71" s="172"/>
      <c r="D71" s="31">
        <v>0.015</v>
      </c>
      <c r="E71" s="66">
        <f t="shared" si="0"/>
        <v>25.852953549272726</v>
      </c>
      <c r="F71" s="6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74" t="s">
        <v>71</v>
      </c>
      <c r="B72" s="175"/>
      <c r="C72" s="172"/>
      <c r="D72" s="68">
        <v>0.01</v>
      </c>
      <c r="E72" s="66">
        <f t="shared" si="0"/>
        <v>17.23530236618182</v>
      </c>
      <c r="F72" s="67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74" t="s">
        <v>72</v>
      </c>
      <c r="B73" s="175"/>
      <c r="C73" s="172"/>
      <c r="D73" s="68">
        <v>0.006</v>
      </c>
      <c r="E73" s="66">
        <f t="shared" si="0"/>
        <v>10.341181419709091</v>
      </c>
      <c r="F73" s="67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74" t="s">
        <v>73</v>
      </c>
      <c r="B74" s="175"/>
      <c r="C74" s="172"/>
      <c r="D74" s="68">
        <v>0.002</v>
      </c>
      <c r="E74" s="66">
        <f t="shared" si="0"/>
        <v>3.4470604732363634</v>
      </c>
      <c r="F74" s="67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77" t="s">
        <v>74</v>
      </c>
      <c r="B75" s="175"/>
      <c r="C75" s="172"/>
      <c r="D75" s="148">
        <f>SUM(D68:D74)</f>
        <v>0.28800000000000003</v>
      </c>
      <c r="E75" s="149">
        <f>SUM(E68:E74)</f>
        <v>496.37670814603644</v>
      </c>
      <c r="F75" s="6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74" t="s">
        <v>75</v>
      </c>
      <c r="B76" s="175"/>
      <c r="C76" s="172"/>
      <c r="D76" s="150">
        <v>0.08</v>
      </c>
      <c r="E76" s="151">
        <f>C67*D76</f>
        <v>137.88241892945456</v>
      </c>
      <c r="F76" s="67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77" t="s">
        <v>48</v>
      </c>
      <c r="B77" s="175"/>
      <c r="C77" s="172"/>
      <c r="D77" s="148">
        <f>SUM(D75:D76)</f>
        <v>0.36800000000000005</v>
      </c>
      <c r="E77" s="149">
        <f>SUM(E75:E76)</f>
        <v>634.259127075491</v>
      </c>
      <c r="F77" s="6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1"/>
      <c r="B78" s="21"/>
      <c r="C78" s="21"/>
      <c r="D78" s="21"/>
      <c r="E78" s="21"/>
      <c r="F78" s="2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86" t="s">
        <v>76</v>
      </c>
      <c r="B79" s="175"/>
      <c r="C79" s="175"/>
      <c r="D79" s="175"/>
      <c r="E79" s="172"/>
      <c r="F79" s="5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88"/>
      <c r="B80" s="175"/>
      <c r="C80" s="175"/>
      <c r="D80" s="172"/>
      <c r="E80" s="11" t="s">
        <v>57</v>
      </c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74" t="s">
        <v>77</v>
      </c>
      <c r="B81" s="175"/>
      <c r="C81" s="175"/>
      <c r="D81" s="172"/>
      <c r="E81" s="152">
        <f>(D16*2*D48)-(E55*0.06)</f>
        <v>151.66745454545458</v>
      </c>
      <c r="F81" s="7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74" t="s">
        <v>78</v>
      </c>
      <c r="B82" s="175"/>
      <c r="C82" s="175"/>
      <c r="D82" s="172"/>
      <c r="E82" s="152">
        <f>((C14*D14)*D48)-(((C14*D14)*D48)*E14)</f>
        <v>309.582</v>
      </c>
      <c r="F82" s="7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74" t="s">
        <v>79</v>
      </c>
      <c r="B83" s="175"/>
      <c r="C83" s="175"/>
      <c r="D83" s="172"/>
      <c r="E83" s="152">
        <f>D19</f>
        <v>15.62</v>
      </c>
      <c r="F83" s="7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74" t="s">
        <v>80</v>
      </c>
      <c r="B84" s="175"/>
      <c r="C84" s="175"/>
      <c r="D84" s="172"/>
      <c r="E84" s="72"/>
      <c r="F84" s="7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74" t="s">
        <v>81</v>
      </c>
      <c r="B85" s="175"/>
      <c r="C85" s="175"/>
      <c r="D85" s="172"/>
      <c r="E85" s="72"/>
      <c r="F85" s="7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77" t="s">
        <v>48</v>
      </c>
      <c r="B86" s="175"/>
      <c r="C86" s="175"/>
      <c r="D86" s="172"/>
      <c r="E86" s="153">
        <f>SUM(E81:E85)</f>
        <v>476.8694545454546</v>
      </c>
      <c r="F86" s="7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4"/>
      <c r="B87" s="74"/>
      <c r="C87" s="74"/>
      <c r="D87" s="74"/>
      <c r="E87" s="73"/>
      <c r="F87" s="7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78" t="s">
        <v>82</v>
      </c>
      <c r="B88" s="175"/>
      <c r="C88" s="175"/>
      <c r="D88" s="175"/>
      <c r="E88" s="17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78"/>
      <c r="B89" s="175"/>
      <c r="C89" s="175"/>
      <c r="D89" s="172"/>
      <c r="E89" s="11" t="s">
        <v>57</v>
      </c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74" t="s">
        <v>62</v>
      </c>
      <c r="B90" s="175"/>
      <c r="C90" s="175"/>
      <c r="D90" s="172"/>
      <c r="E90" s="154">
        <f>E64</f>
        <v>172.3491457090909</v>
      </c>
      <c r="F90" s="75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74" t="s">
        <v>83</v>
      </c>
      <c r="B91" s="175"/>
      <c r="C91" s="175"/>
      <c r="D91" s="172"/>
      <c r="E91" s="154">
        <f>E77</f>
        <v>634.259127075491</v>
      </c>
      <c r="F91" s="75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74" t="s">
        <v>76</v>
      </c>
      <c r="B92" s="175"/>
      <c r="C92" s="175"/>
      <c r="D92" s="172"/>
      <c r="E92" s="154">
        <f>E86</f>
        <v>476.8694545454546</v>
      </c>
      <c r="F92" s="75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77" t="s">
        <v>84</v>
      </c>
      <c r="B93" s="175"/>
      <c r="C93" s="175"/>
      <c r="D93" s="172"/>
      <c r="E93" s="155">
        <f>SUM(E90:E92)</f>
        <v>1283.4777273300365</v>
      </c>
      <c r="F93" s="76"/>
      <c r="G93" s="26"/>
      <c r="H93" s="26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1"/>
      <c r="B94" s="21"/>
      <c r="C94" s="21"/>
      <c r="D94" s="21"/>
      <c r="E94" s="21"/>
      <c r="F94" s="2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78" t="s">
        <v>85</v>
      </c>
      <c r="B95" s="175"/>
      <c r="C95" s="175"/>
      <c r="D95" s="175"/>
      <c r="E95" s="17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59"/>
      <c r="B96" s="77"/>
      <c r="C96" s="77"/>
      <c r="D96" s="77"/>
      <c r="E96" s="78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73" t="s">
        <v>86</v>
      </c>
      <c r="B97" s="175"/>
      <c r="C97" s="172"/>
      <c r="D97" s="79" t="s">
        <v>56</v>
      </c>
      <c r="E97" s="80" t="s">
        <v>57</v>
      </c>
      <c r="F97" s="1"/>
      <c r="G97" s="2"/>
      <c r="H97" s="2"/>
      <c r="I97" s="8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74" t="s">
        <v>87</v>
      </c>
      <c r="B98" s="175"/>
      <c r="C98" s="172"/>
      <c r="D98" s="23"/>
      <c r="E98" s="158">
        <f>((E57+(E93-E75))/$D46)*$C24</f>
        <v>108.5937183295733</v>
      </c>
      <c r="F98" s="9"/>
      <c r="G98" s="26"/>
      <c r="H98" s="26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76" t="s">
        <v>88</v>
      </c>
      <c r="B99" s="175"/>
      <c r="C99" s="172"/>
      <c r="D99" s="156">
        <v>0.08</v>
      </c>
      <c r="E99" s="157">
        <f>E98*D99</f>
        <v>8.687497466365866</v>
      </c>
      <c r="F99" s="9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76" t="s">
        <v>89</v>
      </c>
      <c r="B100" s="175"/>
      <c r="C100" s="172"/>
      <c r="D100" s="156">
        <v>0.4</v>
      </c>
      <c r="E100" s="157">
        <f>(((((E57+E64)/C22)*E22)*D99)*D100)*C24</f>
        <v>30.736748827754013</v>
      </c>
      <c r="F100" s="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93" t="s">
        <v>90</v>
      </c>
      <c r="B101" s="175"/>
      <c r="C101" s="172"/>
      <c r="D101" s="82"/>
      <c r="E101" s="159">
        <f>SUM(E98:E100)</f>
        <v>148.0179646236932</v>
      </c>
      <c r="F101" s="83"/>
      <c r="G101" s="2"/>
      <c r="H101" s="84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85"/>
      <c r="B102" s="85"/>
      <c r="C102" s="85"/>
      <c r="D102" s="86"/>
      <c r="E102" s="87"/>
      <c r="F102" s="87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73" t="s">
        <v>91</v>
      </c>
      <c r="B103" s="175"/>
      <c r="C103" s="172"/>
      <c r="D103" s="82"/>
      <c r="E103" s="88"/>
      <c r="F103" s="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74" t="s">
        <v>92</v>
      </c>
      <c r="B104" s="175"/>
      <c r="C104" s="172"/>
      <c r="D104" s="23"/>
      <c r="E104" s="160">
        <f>((((E93+E57)/C22)*7)/B22)*C25</f>
        <v>3.411826849841705</v>
      </c>
      <c r="F104" s="9"/>
      <c r="G104" s="2"/>
      <c r="H104" s="2"/>
      <c r="I104" s="5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76" t="s">
        <v>93</v>
      </c>
      <c r="B105" s="175"/>
      <c r="C105" s="172"/>
      <c r="D105" s="150">
        <f>D77</f>
        <v>0.36800000000000005</v>
      </c>
      <c r="E105" s="160">
        <f>E104*D105</f>
        <v>1.2555522807417476</v>
      </c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76" t="s">
        <v>94</v>
      </c>
      <c r="B106" s="175"/>
      <c r="C106" s="172"/>
      <c r="D106" s="23"/>
      <c r="E106" s="157">
        <f>(((((E57+E64)/C22)*E22)*D99)*D100)*C25</f>
        <v>3.413968692693295</v>
      </c>
      <c r="F106" s="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93" t="s">
        <v>95</v>
      </c>
      <c r="B107" s="175"/>
      <c r="C107" s="172"/>
      <c r="D107" s="23"/>
      <c r="E107" s="159">
        <f>SUM(E104:E106)</f>
        <v>8.081347823276747</v>
      </c>
      <c r="F107" s="8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85"/>
      <c r="B108" s="85"/>
      <c r="C108" s="85"/>
      <c r="D108" s="21"/>
      <c r="E108" s="87"/>
      <c r="F108" s="87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94" t="s">
        <v>96</v>
      </c>
      <c r="B109" s="175"/>
      <c r="C109" s="172"/>
      <c r="D109" s="27"/>
      <c r="E109" s="78" t="s">
        <v>57</v>
      </c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95" t="s">
        <v>97</v>
      </c>
      <c r="B110" s="175"/>
      <c r="C110" s="172"/>
      <c r="D110" s="27"/>
      <c r="E110" s="161">
        <f>-E64*C26</f>
        <v>-5.3083536878399995</v>
      </c>
      <c r="F110" s="89"/>
      <c r="G110" s="2"/>
      <c r="H110" s="9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96" t="s">
        <v>98</v>
      </c>
      <c r="B111" s="175"/>
      <c r="C111" s="172"/>
      <c r="D111" s="55"/>
      <c r="E111" s="162">
        <f>SUM(E110)</f>
        <v>-5.3083536878399995</v>
      </c>
      <c r="F111" s="9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91"/>
      <c r="B112" s="93"/>
      <c r="C112" s="94"/>
      <c r="D112" s="55"/>
      <c r="E112" s="95"/>
      <c r="F112" s="9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97" t="s">
        <v>99</v>
      </c>
      <c r="B113" s="175"/>
      <c r="C113" s="175"/>
      <c r="D113" s="172"/>
      <c r="E113" s="78" t="s">
        <v>57</v>
      </c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74" t="s">
        <v>86</v>
      </c>
      <c r="B114" s="175"/>
      <c r="C114" s="175"/>
      <c r="D114" s="172"/>
      <c r="E114" s="159">
        <f>E101</f>
        <v>148.0179646236932</v>
      </c>
      <c r="F114" s="8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74" t="s">
        <v>91</v>
      </c>
      <c r="B115" s="175"/>
      <c r="C115" s="175"/>
      <c r="D115" s="172"/>
      <c r="E115" s="159">
        <f>E107</f>
        <v>8.081347823276747</v>
      </c>
      <c r="F115" s="8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76" t="s">
        <v>96</v>
      </c>
      <c r="B116" s="175"/>
      <c r="C116" s="175"/>
      <c r="D116" s="172"/>
      <c r="E116" s="159">
        <f>E111</f>
        <v>-5.3083536878399995</v>
      </c>
      <c r="F116" s="9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77" t="s">
        <v>100</v>
      </c>
      <c r="B117" s="175"/>
      <c r="C117" s="172"/>
      <c r="D117" s="27"/>
      <c r="E117" s="163">
        <f>SUM(E114:E116)-0.01</f>
        <v>150.78095875912996</v>
      </c>
      <c r="F117" s="87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1"/>
      <c r="B118" s="21"/>
      <c r="C118" s="21"/>
      <c r="D118" s="21"/>
      <c r="E118" s="21"/>
      <c r="F118" s="2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78" t="s">
        <v>101</v>
      </c>
      <c r="B119" s="175"/>
      <c r="C119" s="175"/>
      <c r="D119" s="175"/>
      <c r="E119" s="17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79" t="s">
        <v>102</v>
      </c>
      <c r="B120" s="180"/>
      <c r="C120" s="180"/>
      <c r="D120" s="180"/>
      <c r="E120" s="181"/>
      <c r="F120" s="5"/>
      <c r="G120" s="2"/>
      <c r="H120" s="5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82" t="s">
        <v>103</v>
      </c>
      <c r="B121" s="175"/>
      <c r="C121" s="175"/>
      <c r="D121" s="175"/>
      <c r="E121" s="175"/>
      <c r="F121" s="2"/>
      <c r="G121" s="2"/>
      <c r="H121" s="26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" customHeight="1">
      <c r="A122" s="96" t="s">
        <v>7</v>
      </c>
      <c r="B122" s="183" t="s">
        <v>32</v>
      </c>
      <c r="C122" s="183" t="s">
        <v>33</v>
      </c>
      <c r="D122" s="185" t="s">
        <v>104</v>
      </c>
      <c r="E122" s="17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4" customHeight="1">
      <c r="A123" s="164">
        <f>(E57+E93+E117)/D48</f>
        <v>142.1637989046789</v>
      </c>
      <c r="B123" s="184"/>
      <c r="C123" s="184"/>
      <c r="D123" s="96" t="s">
        <v>34</v>
      </c>
      <c r="E123" s="96" t="s">
        <v>35</v>
      </c>
      <c r="F123" s="97" t="s">
        <v>105</v>
      </c>
      <c r="G123" s="2"/>
      <c r="H123" s="2"/>
      <c r="I123" s="26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98" t="s">
        <v>36</v>
      </c>
      <c r="B124" s="99">
        <v>1</v>
      </c>
      <c r="C124" s="100">
        <v>30</v>
      </c>
      <c r="D124" s="101">
        <v>0.6904</v>
      </c>
      <c r="E124" s="102">
        <f>(B124*C124)*D124</f>
        <v>20.712</v>
      </c>
      <c r="F124" s="103">
        <f>(A123*E124)/12</f>
        <v>245.37471690947578</v>
      </c>
      <c r="G124" s="2"/>
      <c r="H124" s="2"/>
      <c r="I124" s="10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" customHeight="1">
      <c r="A125" s="105" t="s">
        <v>37</v>
      </c>
      <c r="B125" s="99">
        <v>1</v>
      </c>
      <c r="C125" s="100">
        <v>1</v>
      </c>
      <c r="D125" s="101">
        <v>1</v>
      </c>
      <c r="E125" s="102">
        <v>0.69</v>
      </c>
      <c r="F125" s="103">
        <f>(A123*E125)/12</f>
        <v>8.174418437019037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05" t="s">
        <v>38</v>
      </c>
      <c r="B126" s="100">
        <v>0.1642</v>
      </c>
      <c r="C126" s="100">
        <v>15</v>
      </c>
      <c r="D126" s="101">
        <v>0.6904</v>
      </c>
      <c r="E126" s="102">
        <v>0.83</v>
      </c>
      <c r="F126" s="103">
        <f>(A123*E126)/12</f>
        <v>9.832996090906958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05" t="s">
        <v>39</v>
      </c>
      <c r="B127" s="99">
        <v>1</v>
      </c>
      <c r="C127" s="100">
        <v>5</v>
      </c>
      <c r="D127" s="101">
        <v>0.6904</v>
      </c>
      <c r="E127" s="102">
        <v>2.32</v>
      </c>
      <c r="F127" s="103">
        <f>(A123*E127)/12</f>
        <v>27.485001121571255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05" t="s">
        <v>40</v>
      </c>
      <c r="B128" s="100">
        <v>0.1531</v>
      </c>
      <c r="C128" s="100">
        <v>2</v>
      </c>
      <c r="D128" s="101">
        <v>1</v>
      </c>
      <c r="E128" s="102">
        <v>0.3063</v>
      </c>
      <c r="F128" s="103">
        <f>(A123*E128)/12</f>
        <v>3.6287309670419297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05" t="s">
        <v>41</v>
      </c>
      <c r="B129" s="100">
        <v>0.0301</v>
      </c>
      <c r="C129" s="100">
        <v>2</v>
      </c>
      <c r="D129" s="101">
        <v>0.6904</v>
      </c>
      <c r="E129" s="102">
        <v>0.0415</v>
      </c>
      <c r="F129" s="103">
        <f>(A123*E129)/12</f>
        <v>0.4916498045453479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05" t="s">
        <v>42</v>
      </c>
      <c r="B130" s="100">
        <v>0.0163</v>
      </c>
      <c r="C130" s="100">
        <v>3</v>
      </c>
      <c r="D130" s="101">
        <v>1</v>
      </c>
      <c r="E130" s="102">
        <f>(B130*C130)*D130</f>
        <v>0.0489</v>
      </c>
      <c r="F130" s="103">
        <f>(A123*E130)/12</f>
        <v>0.5793174805365665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05" t="s">
        <v>43</v>
      </c>
      <c r="B131" s="99">
        <v>0.02</v>
      </c>
      <c r="C131" s="100">
        <v>1</v>
      </c>
      <c r="D131" s="101">
        <v>1</v>
      </c>
      <c r="E131" s="102">
        <f>(B131*C131)*D131</f>
        <v>0.02</v>
      </c>
      <c r="F131" s="103">
        <f>(A123*E131)/12</f>
        <v>0.23693966484113152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05" t="s">
        <v>44</v>
      </c>
      <c r="B132" s="99">
        <v>0.004</v>
      </c>
      <c r="C132" s="100">
        <v>1</v>
      </c>
      <c r="D132" s="101">
        <v>1</v>
      </c>
      <c r="E132" s="102">
        <f>(B132*C132)*D132</f>
        <v>0.004</v>
      </c>
      <c r="F132" s="103">
        <f>(A123*E132)/12</f>
        <v>0.047387932968226305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05" t="s">
        <v>45</v>
      </c>
      <c r="B133" s="99">
        <v>0.042</v>
      </c>
      <c r="C133" s="100">
        <v>20</v>
      </c>
      <c r="D133" s="101">
        <v>0.6904</v>
      </c>
      <c r="E133" s="102">
        <v>0.06</v>
      </c>
      <c r="F133" s="103">
        <f>(A123*E133)/12</f>
        <v>0.7108189945233945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05" t="s">
        <v>46</v>
      </c>
      <c r="B134" s="100">
        <v>0.0038</v>
      </c>
      <c r="C134" s="100">
        <v>180</v>
      </c>
      <c r="D134" s="101">
        <v>0.6904</v>
      </c>
      <c r="E134" s="102">
        <v>1.362</v>
      </c>
      <c r="F134" s="103">
        <f>(A123*E134)/12</f>
        <v>16.135591175681057</v>
      </c>
      <c r="G134" s="2"/>
      <c r="H134" s="106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05" t="s">
        <v>47</v>
      </c>
      <c r="B135" s="100">
        <v>0.0003</v>
      </c>
      <c r="C135" s="100">
        <v>6</v>
      </c>
      <c r="D135" s="101">
        <v>1</v>
      </c>
      <c r="E135" s="102">
        <v>0.0132</v>
      </c>
      <c r="F135" s="103">
        <f>(A123*E135)/12</f>
        <v>0.1563801787951468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90" t="s">
        <v>48</v>
      </c>
      <c r="B136" s="175"/>
      <c r="C136" s="175"/>
      <c r="D136" s="172"/>
      <c r="E136" s="107">
        <f>SUM(E124:E135)</f>
        <v>26.4079</v>
      </c>
      <c r="F136" s="108">
        <f>SUM(F124:F135)+0.01</f>
        <v>312.8639487579058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91" t="s">
        <v>106</v>
      </c>
      <c r="B137" s="175"/>
      <c r="C137" s="175"/>
      <c r="D137" s="175"/>
      <c r="E137" s="17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92" t="s">
        <v>107</v>
      </c>
      <c r="B138" s="175"/>
      <c r="C138" s="175"/>
      <c r="D138" s="172"/>
      <c r="E138" s="109"/>
      <c r="F138" s="2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10" t="s">
        <v>108</v>
      </c>
      <c r="B139" s="110" t="s">
        <v>109</v>
      </c>
      <c r="C139" s="111" t="s">
        <v>105</v>
      </c>
      <c r="D139" s="111" t="s">
        <v>110</v>
      </c>
      <c r="E139" s="11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13" t="s">
        <v>111</v>
      </c>
      <c r="B140" s="114">
        <v>4</v>
      </c>
      <c r="C140" s="114">
        <v>35.74</v>
      </c>
      <c r="D140" s="115">
        <f>C140*B140</f>
        <v>142.96</v>
      </c>
      <c r="E140" s="116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13" t="s">
        <v>112</v>
      </c>
      <c r="B141" s="114">
        <v>4</v>
      </c>
      <c r="C141" s="114">
        <v>28.02</v>
      </c>
      <c r="D141" s="115">
        <f>C141*B141</f>
        <v>112.08</v>
      </c>
      <c r="E141" s="116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7.75" customHeight="1">
      <c r="A142" s="113" t="s">
        <v>113</v>
      </c>
      <c r="B142" s="117">
        <v>2</v>
      </c>
      <c r="C142" s="115">
        <v>44.3</v>
      </c>
      <c r="D142" s="115">
        <f>C142*B142</f>
        <v>88.6</v>
      </c>
      <c r="E142" s="116"/>
      <c r="F142" s="70"/>
      <c r="G142" s="2"/>
      <c r="H142" s="2"/>
      <c r="I142" s="118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19" t="s">
        <v>114</v>
      </c>
      <c r="B143" s="120"/>
      <c r="C143" s="120"/>
      <c r="D143" s="115">
        <f>SUM(D140:D142)</f>
        <v>343.64</v>
      </c>
      <c r="E143" s="121">
        <f>D143/12</f>
        <v>28.636666666666667</v>
      </c>
      <c r="F143" s="76"/>
      <c r="G143" s="2"/>
      <c r="H143" s="2"/>
      <c r="I143" s="12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74"/>
      <c r="B144" s="74"/>
      <c r="C144" s="74"/>
      <c r="D144" s="74"/>
      <c r="E144" s="76"/>
      <c r="F144" s="76"/>
      <c r="G144" s="2"/>
      <c r="H144" s="2"/>
      <c r="I144" s="12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74"/>
      <c r="B145" s="74"/>
      <c r="C145" s="74"/>
      <c r="D145" s="74"/>
      <c r="E145" s="21"/>
      <c r="F145" s="2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78" t="s">
        <v>115</v>
      </c>
      <c r="B146" s="175"/>
      <c r="C146" s="175"/>
      <c r="D146" s="172"/>
      <c r="E146" s="11" t="s">
        <v>57</v>
      </c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74" t="s">
        <v>116</v>
      </c>
      <c r="B147" s="175"/>
      <c r="C147" s="175"/>
      <c r="D147" s="172"/>
      <c r="E147" s="165">
        <f>E57</f>
        <v>1551.181090909091</v>
      </c>
      <c r="F147" s="7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74" t="s">
        <v>117</v>
      </c>
      <c r="B148" s="175"/>
      <c r="C148" s="175"/>
      <c r="D148" s="172"/>
      <c r="E148" s="165">
        <f>E93</f>
        <v>1283.4777273300365</v>
      </c>
      <c r="F148" s="7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74" t="s">
        <v>118</v>
      </c>
      <c r="B149" s="175"/>
      <c r="C149" s="175"/>
      <c r="D149" s="172"/>
      <c r="E149" s="165">
        <f>E117</f>
        <v>150.78095875912996</v>
      </c>
      <c r="F149" s="7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74" t="s">
        <v>119</v>
      </c>
      <c r="B150" s="175"/>
      <c r="C150" s="175"/>
      <c r="D150" s="172"/>
      <c r="E150" s="165">
        <f>F136</f>
        <v>312.8639487579058</v>
      </c>
      <c r="F150" s="7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74" t="s">
        <v>120</v>
      </c>
      <c r="B151" s="175"/>
      <c r="C151" s="175"/>
      <c r="D151" s="172"/>
      <c r="E151" s="165">
        <f>E143</f>
        <v>28.636666666666667</v>
      </c>
      <c r="F151" s="7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77" t="s">
        <v>114</v>
      </c>
      <c r="B152" s="175"/>
      <c r="C152" s="175"/>
      <c r="D152" s="172"/>
      <c r="E152" s="155">
        <f>SUM(E147:E151)</f>
        <v>3326.94039242283</v>
      </c>
      <c r="F152" s="7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78" t="s">
        <v>121</v>
      </c>
      <c r="B154" s="175"/>
      <c r="C154" s="175"/>
      <c r="D154" s="175"/>
      <c r="E154" s="17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89"/>
      <c r="B155" s="172"/>
      <c r="C155" s="11" t="s">
        <v>122</v>
      </c>
      <c r="D155" s="11" t="s">
        <v>123</v>
      </c>
      <c r="E155" s="11" t="s">
        <v>57</v>
      </c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74" t="s">
        <v>124</v>
      </c>
      <c r="B156" s="172"/>
      <c r="C156" s="145">
        <f>E152</f>
        <v>3326.94039242283</v>
      </c>
      <c r="D156" s="31">
        <v>0.03</v>
      </c>
      <c r="E156" s="145">
        <f>C156*D156</f>
        <v>99.8082117726849</v>
      </c>
      <c r="F156" s="6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74" t="s">
        <v>125</v>
      </c>
      <c r="B157" s="172"/>
      <c r="C157" s="145">
        <f>E152+E156</f>
        <v>3426.748604195515</v>
      </c>
      <c r="D157" s="31">
        <v>0.03</v>
      </c>
      <c r="E157" s="145">
        <f>C157*D157</f>
        <v>102.80245812586544</v>
      </c>
      <c r="F157" s="6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4"/>
      <c r="B158" s="123"/>
      <c r="C158" s="123"/>
      <c r="D158" s="123"/>
      <c r="E158" s="124"/>
      <c r="F158" s="6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86" t="s">
        <v>126</v>
      </c>
      <c r="B159" s="175"/>
      <c r="C159" s="175"/>
      <c r="D159" s="175"/>
      <c r="E159" s="172"/>
      <c r="F159" s="5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74" t="s">
        <v>127</v>
      </c>
      <c r="B160" s="172"/>
      <c r="C160" s="165">
        <f>(C157+E157)/((100-12.25)/100)</f>
        <v>4022.280412901858</v>
      </c>
      <c r="D160" s="31">
        <v>0.0165</v>
      </c>
      <c r="E160" s="166">
        <f>C160*D160</f>
        <v>66.36762681288066</v>
      </c>
      <c r="F160" s="125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74" t="s">
        <v>128</v>
      </c>
      <c r="B161" s="172"/>
      <c r="C161" s="165">
        <f>(C157+E157)/((100-12.25)/100)</f>
        <v>4022.280412901858</v>
      </c>
      <c r="D161" s="31">
        <v>0.076</v>
      </c>
      <c r="E161" s="166">
        <f>C161*D161</f>
        <v>305.6933113805412</v>
      </c>
      <c r="F161" s="125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74" t="s">
        <v>129</v>
      </c>
      <c r="B162" s="172"/>
      <c r="C162" s="165">
        <f>(C157+E157)/((100-12.25)/100)</f>
        <v>4022.280412901858</v>
      </c>
      <c r="D162" s="31">
        <v>0.03</v>
      </c>
      <c r="E162" s="166">
        <f>C162*D162</f>
        <v>120.66841238705574</v>
      </c>
      <c r="F162" s="125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77" t="s">
        <v>130</v>
      </c>
      <c r="B163" s="175"/>
      <c r="C163" s="172"/>
      <c r="D163" s="148">
        <f>SUM(D160:D162)</f>
        <v>0.1225</v>
      </c>
      <c r="E163" s="155">
        <f>SUM(E160:E162)</f>
        <v>492.7293505804776</v>
      </c>
      <c r="F163" s="7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77" t="s">
        <v>131</v>
      </c>
      <c r="B164" s="175"/>
      <c r="C164" s="175"/>
      <c r="D164" s="167">
        <f>D156+D157+D163</f>
        <v>0.1825</v>
      </c>
      <c r="E164" s="149">
        <f>E156+E157+E163+0.01</f>
        <v>695.350020479028</v>
      </c>
      <c r="F164" s="6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78" t="s">
        <v>132</v>
      </c>
      <c r="B166" s="175"/>
      <c r="C166" s="175"/>
      <c r="D166" s="175"/>
      <c r="E166" s="78" t="s">
        <v>57</v>
      </c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74" t="s">
        <v>116</v>
      </c>
      <c r="B167" s="175"/>
      <c r="C167" s="175"/>
      <c r="D167" s="172"/>
      <c r="E167" s="165">
        <f>E57</f>
        <v>1551.181090909091</v>
      </c>
      <c r="F167" s="7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74" t="s">
        <v>117</v>
      </c>
      <c r="B168" s="175"/>
      <c r="C168" s="175"/>
      <c r="D168" s="172"/>
      <c r="E168" s="165">
        <f>E93</f>
        <v>1283.4777273300365</v>
      </c>
      <c r="F168" s="7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74" t="s">
        <v>118</v>
      </c>
      <c r="B169" s="175"/>
      <c r="C169" s="175"/>
      <c r="D169" s="172"/>
      <c r="E169" s="165">
        <f>E117</f>
        <v>150.78095875912996</v>
      </c>
      <c r="F169" s="7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74" t="s">
        <v>119</v>
      </c>
      <c r="B170" s="175"/>
      <c r="C170" s="175"/>
      <c r="D170" s="172"/>
      <c r="E170" s="154">
        <f>E150</f>
        <v>312.8639487579058</v>
      </c>
      <c r="F170" s="75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74" t="s">
        <v>120</v>
      </c>
      <c r="B171" s="175"/>
      <c r="C171" s="175"/>
      <c r="D171" s="172"/>
      <c r="E171" s="168">
        <f>E143</f>
        <v>28.636666666666667</v>
      </c>
      <c r="F171" s="70"/>
      <c r="G171" s="2"/>
      <c r="H171" s="2"/>
      <c r="I171" s="2"/>
      <c r="J171" s="2"/>
      <c r="K171" s="2"/>
      <c r="L171" s="126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74" t="s">
        <v>133</v>
      </c>
      <c r="B172" s="175"/>
      <c r="C172" s="175"/>
      <c r="D172" s="172"/>
      <c r="E172" s="169">
        <f>E164</f>
        <v>695.350020479028</v>
      </c>
      <c r="F172" s="127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87" t="s">
        <v>134</v>
      </c>
      <c r="B173" s="175"/>
      <c r="C173" s="175"/>
      <c r="D173" s="172"/>
      <c r="E173" s="170">
        <f>SUM(E167:E172)</f>
        <v>4022.290412901858</v>
      </c>
      <c r="F173" s="128"/>
      <c r="G173" s="58"/>
      <c r="H173" s="89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customHeight="1">
      <c r="A174" s="129"/>
      <c r="B174" s="129"/>
      <c r="C174" s="129"/>
      <c r="D174" s="129"/>
      <c r="E174" s="130"/>
      <c r="F174" s="128"/>
      <c r="G174" s="58"/>
      <c r="H174" s="89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customHeight="1">
      <c r="A175" s="171" t="s">
        <v>135</v>
      </c>
      <c r="B175" s="172"/>
      <c r="C175" s="131" t="s">
        <v>136</v>
      </c>
      <c r="D175" s="132" t="s">
        <v>137</v>
      </c>
      <c r="E175" s="133" t="s">
        <v>138</v>
      </c>
      <c r="F175" s="128"/>
      <c r="G175" s="58"/>
      <c r="H175" s="89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customHeight="1">
      <c r="A176" s="173" t="s">
        <v>139</v>
      </c>
      <c r="B176" s="172"/>
      <c r="C176" s="134">
        <v>2</v>
      </c>
      <c r="D176" s="121">
        <f>E173*C176</f>
        <v>8044.580825803716</v>
      </c>
      <c r="E176" s="135">
        <f>D176*12</f>
        <v>96534.9699096446</v>
      </c>
      <c r="F176" s="128"/>
      <c r="G176" s="58"/>
      <c r="H176" s="89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customHeight="1">
      <c r="A177" s="136"/>
      <c r="B177" s="136"/>
      <c r="C177" s="136"/>
      <c r="D177" s="136"/>
      <c r="E177" s="128"/>
      <c r="F177" s="128"/>
      <c r="G177" s="58"/>
      <c r="H177" s="89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customHeight="1">
      <c r="A178" s="136"/>
      <c r="B178" s="136"/>
      <c r="C178" s="136"/>
      <c r="D178" s="136"/>
      <c r="E178" s="128"/>
      <c r="F178" s="128"/>
      <c r="G178" s="58"/>
      <c r="H178" s="89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customHeight="1">
      <c r="A179" s="136"/>
      <c r="B179" s="136"/>
      <c r="C179" s="136"/>
      <c r="D179" s="136"/>
      <c r="E179" s="128"/>
      <c r="F179" s="128"/>
      <c r="G179" s="58"/>
      <c r="H179" s="89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customHeight="1">
      <c r="A180" s="136"/>
      <c r="B180" s="136"/>
      <c r="C180" s="136"/>
      <c r="D180" s="136"/>
      <c r="E180" s="128"/>
      <c r="F180" s="128"/>
      <c r="G180" s="58"/>
      <c r="H180" s="89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customHeight="1">
      <c r="A181" s="136"/>
      <c r="B181" s="136"/>
      <c r="C181" s="136"/>
      <c r="D181" s="136"/>
      <c r="E181" s="128"/>
      <c r="F181" s="128"/>
      <c r="G181" s="2"/>
      <c r="H181" s="9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password="EE98" sheet="1"/>
  <mergeCells count="128">
    <mergeCell ref="A59:E59"/>
    <mergeCell ref="A60:E60"/>
    <mergeCell ref="A61:C61"/>
    <mergeCell ref="A49:C49"/>
    <mergeCell ref="A51:E51"/>
    <mergeCell ref="A53:E53"/>
    <mergeCell ref="A55:C55"/>
    <mergeCell ref="A56:C56"/>
    <mergeCell ref="A57:D57"/>
    <mergeCell ref="A16:B16"/>
    <mergeCell ref="A19:B19"/>
    <mergeCell ref="A21:B21"/>
    <mergeCell ref="A23:C23"/>
    <mergeCell ref="A26:B26"/>
    <mergeCell ref="A29:E29"/>
    <mergeCell ref="A8:B8"/>
    <mergeCell ref="A9:B9"/>
    <mergeCell ref="A10:B10"/>
    <mergeCell ref="A13:B13"/>
    <mergeCell ref="A14:B14"/>
    <mergeCell ref="A15:B15"/>
    <mergeCell ref="A62:C62"/>
    <mergeCell ref="A63:C63"/>
    <mergeCell ref="A64:D64"/>
    <mergeCell ref="A66:E66"/>
    <mergeCell ref="A67:B67"/>
    <mergeCell ref="C7:E7"/>
    <mergeCell ref="C8:E8"/>
    <mergeCell ref="C9:E9"/>
    <mergeCell ref="C10:E10"/>
    <mergeCell ref="C11:E11"/>
    <mergeCell ref="A68:C68"/>
    <mergeCell ref="A1:E1"/>
    <mergeCell ref="A2:E2"/>
    <mergeCell ref="B3:D3"/>
    <mergeCell ref="A4:E4"/>
    <mergeCell ref="A5:B5"/>
    <mergeCell ref="C5:E5"/>
    <mergeCell ref="C6:E6"/>
    <mergeCell ref="A6:B6"/>
    <mergeCell ref="A7:B7"/>
    <mergeCell ref="I48:L48"/>
    <mergeCell ref="A30:A31"/>
    <mergeCell ref="B30:B31"/>
    <mergeCell ref="C30:C31"/>
    <mergeCell ref="D30:E30"/>
    <mergeCell ref="A44:D44"/>
    <mergeCell ref="A46:C46"/>
    <mergeCell ref="A47:C47"/>
    <mergeCell ref="A48:C48"/>
    <mergeCell ref="A106:C106"/>
    <mergeCell ref="A107:C107"/>
    <mergeCell ref="A109:C109"/>
    <mergeCell ref="A110:C110"/>
    <mergeCell ref="A111:C111"/>
    <mergeCell ref="A113:D113"/>
    <mergeCell ref="A138:D138"/>
    <mergeCell ref="A95:E95"/>
    <mergeCell ref="A97:C97"/>
    <mergeCell ref="A98:C98"/>
    <mergeCell ref="A99:C99"/>
    <mergeCell ref="A100:C100"/>
    <mergeCell ref="A101:C101"/>
    <mergeCell ref="A103:C103"/>
    <mergeCell ref="A104:C104"/>
    <mergeCell ref="A105:C105"/>
    <mergeCell ref="A69:C69"/>
    <mergeCell ref="A70:C70"/>
    <mergeCell ref="A71:C71"/>
    <mergeCell ref="A72:C72"/>
    <mergeCell ref="A73:C73"/>
    <mergeCell ref="A74:C74"/>
    <mergeCell ref="A163:C163"/>
    <mergeCell ref="A164:C164"/>
    <mergeCell ref="A166:D166"/>
    <mergeCell ref="A146:D146"/>
    <mergeCell ref="A147:D147"/>
    <mergeCell ref="A148:D148"/>
    <mergeCell ref="A149:D149"/>
    <mergeCell ref="A150:D150"/>
    <mergeCell ref="A151:D151"/>
    <mergeCell ref="A152:D152"/>
    <mergeCell ref="A90:D90"/>
    <mergeCell ref="A91:D91"/>
    <mergeCell ref="A92:D92"/>
    <mergeCell ref="A93:D93"/>
    <mergeCell ref="A156:B156"/>
    <mergeCell ref="A157:B157"/>
    <mergeCell ref="A154:E154"/>
    <mergeCell ref="A155:B155"/>
    <mergeCell ref="A136:D136"/>
    <mergeCell ref="A137:E137"/>
    <mergeCell ref="A83:D83"/>
    <mergeCell ref="A84:D84"/>
    <mergeCell ref="A85:D85"/>
    <mergeCell ref="A86:D86"/>
    <mergeCell ref="A88:E88"/>
    <mergeCell ref="A89:D89"/>
    <mergeCell ref="A171:D171"/>
    <mergeCell ref="A172:D172"/>
    <mergeCell ref="A173:D173"/>
    <mergeCell ref="A75:C75"/>
    <mergeCell ref="A76:C76"/>
    <mergeCell ref="A77:C77"/>
    <mergeCell ref="A79:E79"/>
    <mergeCell ref="A80:D80"/>
    <mergeCell ref="A81:D81"/>
    <mergeCell ref="A82:D82"/>
    <mergeCell ref="C122:C123"/>
    <mergeCell ref="D122:E122"/>
    <mergeCell ref="A167:D167"/>
    <mergeCell ref="A168:D168"/>
    <mergeCell ref="A169:D169"/>
    <mergeCell ref="A170:D170"/>
    <mergeCell ref="A159:E159"/>
    <mergeCell ref="A160:B160"/>
    <mergeCell ref="A161:B161"/>
    <mergeCell ref="A162:B162"/>
    <mergeCell ref="A175:B175"/>
    <mergeCell ref="A176:B176"/>
    <mergeCell ref="A114:D114"/>
    <mergeCell ref="A115:D115"/>
    <mergeCell ref="A116:D116"/>
    <mergeCell ref="A117:C117"/>
    <mergeCell ref="A119:E119"/>
    <mergeCell ref="A120:E120"/>
    <mergeCell ref="A121:E121"/>
    <mergeCell ref="B122:B123"/>
  </mergeCells>
  <printOptions/>
  <pageMargins left="0.25" right="0.25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Margere</dc:creator>
  <cp:keywords/>
  <dc:description/>
  <cp:lastModifiedBy>pmsap</cp:lastModifiedBy>
  <dcterms:created xsi:type="dcterms:W3CDTF">2017-08-17T21:14:09Z</dcterms:created>
  <dcterms:modified xsi:type="dcterms:W3CDTF">2021-10-04T18:44:18Z</dcterms:modified>
  <cp:category/>
  <cp:version/>
  <cp:contentType/>
  <cp:contentStatus/>
</cp:coreProperties>
</file>