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8h Limpeza e Higienização LP" sheetId="1" r:id="rId1"/>
  </sheets>
  <calcPr calcId="144525"/>
  <extLst>
    <ext uri="GoogleSheetsCustomDataVersion1">
      <go:sheetsCustomData xmlns:go="http://customooxmlschemas.google.com/" r:id="rId5" roundtripDataSignature="AMtx7mgSUYNteAGdQmvpMDAMYnVBmL8ssA=="/>
    </ext>
  </extLst>
</workbook>
</file>

<file path=xl/calcChain.xml><?xml version="1.0" encoding="utf-8"?>
<calcChain xmlns="http://schemas.openxmlformats.org/spreadsheetml/2006/main">
  <c r="D162" i="1" l="1"/>
  <c r="D163" i="1" s="1"/>
  <c r="E149" i="1"/>
  <c r="E169" i="1" s="1"/>
  <c r="D141" i="1"/>
  <c r="D140" i="1"/>
  <c r="D139" i="1"/>
  <c r="D142" i="1" s="1"/>
  <c r="E142" i="1" s="1"/>
  <c r="E131" i="1"/>
  <c r="E130" i="1"/>
  <c r="E129" i="1"/>
  <c r="E128" i="1"/>
  <c r="E127" i="1"/>
  <c r="E126" i="1"/>
  <c r="E125" i="1"/>
  <c r="E124" i="1"/>
  <c r="E123" i="1"/>
  <c r="E135" i="1" s="1"/>
  <c r="E82" i="1"/>
  <c r="E81" i="1"/>
  <c r="D76" i="1"/>
  <c r="D104" i="1" s="1"/>
  <c r="D74" i="1"/>
  <c r="D61" i="1"/>
  <c r="E55" i="1"/>
  <c r="E54" i="1"/>
  <c r="E80" i="1" s="1"/>
  <c r="E85" i="1" s="1"/>
  <c r="E91" i="1" s="1"/>
  <c r="B53" i="1"/>
  <c r="E43" i="1"/>
  <c r="C26" i="1"/>
  <c r="E21" i="1"/>
  <c r="E170" i="1" l="1"/>
  <c r="E150" i="1"/>
  <c r="E56" i="1"/>
  <c r="E146" i="1" l="1"/>
  <c r="E62" i="1"/>
  <c r="E61" i="1"/>
  <c r="E63" i="1" s="1"/>
  <c r="E166" i="1"/>
  <c r="E109" i="1" l="1"/>
  <c r="E110" i="1" s="1"/>
  <c r="E115" i="1" s="1"/>
  <c r="E89" i="1"/>
  <c r="E99" i="1"/>
  <c r="C66" i="1"/>
  <c r="E105" i="1"/>
  <c r="E71" i="1" l="1"/>
  <c r="E75" i="1"/>
  <c r="E70" i="1"/>
  <c r="E69" i="1"/>
  <c r="E68" i="1"/>
  <c r="E73" i="1"/>
  <c r="E67" i="1"/>
  <c r="E72" i="1"/>
  <c r="E74" i="1" l="1"/>
  <c r="E76" i="1" s="1"/>
  <c r="E90" i="1" s="1"/>
  <c r="E92" i="1" s="1"/>
  <c r="E103" i="1" l="1"/>
  <c r="E147" i="1"/>
  <c r="E167" i="1"/>
  <c r="E97" i="1"/>
  <c r="E98" i="1" l="1"/>
  <c r="E100" i="1"/>
  <c r="E113" i="1" s="1"/>
  <c r="E104" i="1"/>
  <c r="E106" i="1" s="1"/>
  <c r="E114" i="1" s="1"/>
  <c r="E116" i="1" l="1"/>
  <c r="E168" i="1" l="1"/>
  <c r="E148" i="1"/>
  <c r="E151" i="1" s="1"/>
  <c r="A122" i="1"/>
  <c r="F131" i="1" l="1"/>
  <c r="F125" i="1"/>
  <c r="F130" i="1"/>
  <c r="F127" i="1"/>
  <c r="F124" i="1"/>
  <c r="F134" i="1"/>
  <c r="F133" i="1"/>
  <c r="F129" i="1"/>
  <c r="F126" i="1"/>
  <c r="F123" i="1"/>
  <c r="F132" i="1"/>
  <c r="F128" i="1"/>
  <c r="C155" i="1"/>
  <c r="E155" i="1" s="1"/>
  <c r="C156" i="1" l="1"/>
  <c r="E156" i="1" l="1"/>
  <c r="C160" i="1" s="1"/>
  <c r="E160" i="1" s="1"/>
  <c r="C161" i="1" l="1"/>
  <c r="E161" i="1" s="1"/>
  <c r="C159" i="1"/>
  <c r="E159" i="1" s="1"/>
  <c r="E162" i="1" l="1"/>
  <c r="E163" i="1" s="1"/>
  <c r="E171" i="1" s="1"/>
  <c r="E172" i="1" s="1"/>
  <c r="D175" i="1" s="1"/>
  <c r="E175" i="1" s="1"/>
</calcChain>
</file>

<file path=xl/sharedStrings.xml><?xml version="1.0" encoding="utf-8"?>
<sst xmlns="http://schemas.openxmlformats.org/spreadsheetml/2006/main" count="189" uniqueCount="139">
  <si>
    <t>PLANILHA - LIMPEZA E HIGIENIZAÇÃO - SEMSA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</si>
  <si>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</si>
  <si>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</si>
  <si>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</si>
  <si>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</si>
  <si>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</si>
  <si>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</si>
  <si>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</si>
  <si>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</si>
  <si>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</si>
  <si>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RS005021/2021</t>
  </si>
  <si>
    <t>Data base</t>
  </si>
  <si>
    <t>1º de janeiro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</si>
  <si>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</si>
  <si>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</si>
  <si>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</si>
  <si>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</si>
  <si>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</si>
  <si>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</si>
  <si>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</si>
  <si>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</si>
  <si>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</si>
  <si>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</si>
  <si>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</si>
  <si>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</si>
  <si>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</si>
  <si>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</si>
  <si>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</si>
  <si>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</si>
  <si>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</si>
  <si>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</si>
  <si>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</si>
  <si>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</si>
  <si>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</si>
  <si>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</si>
  <si>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</si>
  <si>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</si>
  <si>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</si>
  <si>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</si>
  <si>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</si>
  <si>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</si>
  <si>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</si>
  <si>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</si>
  <si>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</si>
  <si>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</si>
  <si>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</si>
  <si>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</si>
  <si>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</si>
  <si>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</si>
  <si>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</si>
  <si>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</si>
  <si>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</si>
  <si>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LIMPEZA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</si>
  <si>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</si>
  <si>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</si>
  <si>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</si>
  <si>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</si>
  <si>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</si>
  <si>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</si>
  <si>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</si>
  <si>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</si>
  <si>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</si>
  <si>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</si>
  <si>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</si>
  <si>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</si>
  <si>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</si>
  <si>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</si>
  <si>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</si>
  <si>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</si>
  <si>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</si>
  <si>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</si>
  <si>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</si>
  <si>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</si>
  <si>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</si>
  <si>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</si>
  <si>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</si>
  <si>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</si>
  <si>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</si>
  <si>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</si>
  <si>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</si>
  <si>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</si>
  <si>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</si>
  <si>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</si>
  <si>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</si>
  <si>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</si>
  <si>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</si>
  <si>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</si>
  <si>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</si>
  <si>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</si>
  <si>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</si>
  <si>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</si>
  <si>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</si>
  <si>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</si>
  <si>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</si>
  <si>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</si>
  <si>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</si>
  <si>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</si>
  <si>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</si>
  <si>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</si>
  <si>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</si>
  <si>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</si>
  <si>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</si>
  <si>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</si>
  <si>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</si>
  <si>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</si>
  <si>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</si>
  <si>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</si>
  <si>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</si>
  <si>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</si>
  <si>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</si>
  <si>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Calça em tecido oxford</t>
  </si>
  <si>
    <t>Camiseta tecido 100% algodão</t>
  </si>
  <si>
    <t>Botina bico aço com elástico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</si>
  <si>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</si>
  <si>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</si>
  <si>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</si>
  <si>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</si>
  <si>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</si>
  <si>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</si>
  <si>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</si>
  <si>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</si>
  <si>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</si>
  <si>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</si>
  <si>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</si>
  <si>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</si>
  <si>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</si>
  <si>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</si>
  <si>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</si>
  <si>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</si>
  <si>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</si>
  <si>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</si>
  <si>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</si>
  <si>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</si>
  <si>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</t>
  </si>
  <si>
    <t>Custo estimado da contratação</t>
  </si>
  <si>
    <t>Postos de trabalho</t>
  </si>
  <si>
    <t>R$ mês</t>
  </si>
  <si>
    <t>R$ anual</t>
  </si>
  <si>
    <t>Postos de trabalho - SEMSA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</si>
</sst>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  <numFmt numFmtId="172" formatCode="0.0000%"/>
  </numFmts>
  <fonts count="17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26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9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9" fontId="3" fillId="2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 wrapText="1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165" fontId="3" fillId="0" borderId="0" xfId="0" applyNumberFormat="1" applyFont="1"/>
    <xf numFmtId="0" fontId="6" fillId="0" borderId="5" xfId="0" applyFont="1" applyBorder="1"/>
    <xf numFmtId="166" fontId="3" fillId="0" borderId="0" xfId="0" applyNumberFormat="1" applyFont="1" applyAlignment="1">
      <alignment horizontal="left"/>
    </xf>
    <xf numFmtId="10" fontId="6" fillId="0" borderId="5" xfId="0" applyNumberFormat="1" applyFont="1" applyBorder="1"/>
    <xf numFmtId="0" fontId="6" fillId="0" borderId="6" xfId="0" applyFont="1" applyBorder="1"/>
    <xf numFmtId="0" fontId="6" fillId="0" borderId="8" xfId="0" applyFont="1" applyBorder="1"/>
    <xf numFmtId="10" fontId="6" fillId="0" borderId="8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165" fontId="6" fillId="2" borderId="5" xfId="0" applyNumberFormat="1" applyFont="1" applyFill="1" applyBorder="1"/>
    <xf numFmtId="165" fontId="6" fillId="0" borderId="0" xfId="0" applyNumberFormat="1" applyFont="1"/>
    <xf numFmtId="0" fontId="6" fillId="2" borderId="5" xfId="0" applyFont="1" applyFill="1" applyBorder="1"/>
    <xf numFmtId="165" fontId="9" fillId="0" borderId="0" xfId="0" applyNumberFormat="1" applyFont="1"/>
    <xf numFmtId="165" fontId="2" fillId="2" borderId="5" xfId="0" applyNumberFormat="1" applyFont="1" applyFill="1" applyBorder="1"/>
    <xf numFmtId="165" fontId="2" fillId="0" borderId="0" xfId="0" applyNumberFormat="1" applyFont="1"/>
    <xf numFmtId="167" fontId="3" fillId="0" borderId="0" xfId="0" applyNumberFormat="1" applyFont="1"/>
    <xf numFmtId="10" fontId="3" fillId="0" borderId="0" xfId="0" applyNumberFormat="1" applyFont="1"/>
    <xf numFmtId="10" fontId="6" fillId="2" borderId="5" xfId="0" applyNumberFormat="1" applyFont="1" applyFill="1" applyBorder="1"/>
    <xf numFmtId="10" fontId="9" fillId="0" borderId="0" xfId="0" applyNumberFormat="1" applyFont="1"/>
    <xf numFmtId="0" fontId="10" fillId="0" borderId="0" xfId="0" applyFont="1" applyAlignment="1">
      <alignment horizontal="center"/>
    </xf>
    <xf numFmtId="168" fontId="9" fillId="0" borderId="0" xfId="0" applyNumberFormat="1" applyFont="1"/>
    <xf numFmtId="168" fontId="6" fillId="0" borderId="0" xfId="0" applyNumberFormat="1" applyFont="1"/>
    <xf numFmtId="9" fontId="9" fillId="0" borderId="0" xfId="0" applyNumberFormat="1" applyFont="1"/>
    <xf numFmtId="10" fontId="3" fillId="0" borderId="5" xfId="0" applyNumberFormat="1" applyFont="1" applyBorder="1"/>
    <xf numFmtId="10" fontId="2" fillId="2" borderId="5" xfId="0" applyNumberFormat="1" applyFont="1" applyFill="1" applyBorder="1"/>
    <xf numFmtId="168" fontId="2" fillId="2" borderId="5" xfId="0" applyNumberFormat="1" applyFont="1" applyFill="1" applyBorder="1"/>
    <xf numFmtId="168" fontId="2" fillId="0" borderId="0" xfId="0" applyNumberFormat="1" applyFont="1"/>
    <xf numFmtId="10" fontId="3" fillId="2" borderId="5" xfId="0" applyNumberFormat="1" applyFont="1" applyFill="1" applyBorder="1"/>
    <xf numFmtId="9" fontId="3" fillId="0" borderId="0" xfId="0" applyNumberFormat="1" applyFont="1"/>
    <xf numFmtId="168" fontId="6" fillId="2" borderId="5" xfId="0" applyNumberFormat="1" applyFont="1" applyFill="1" applyBorder="1" applyAlignment="1">
      <alignment horizontal="right"/>
    </xf>
    <xf numFmtId="4" fontId="6" fillId="0" borderId="0" xfId="0" applyNumberFormat="1" applyFont="1"/>
    <xf numFmtId="168" fontId="6" fillId="3" borderId="5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5" xfId="0" applyNumberFormat="1" applyFont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" fillId="2" borderId="5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3" fillId="2" borderId="5" xfId="0" applyNumberFormat="1" applyFont="1" applyFill="1" applyBorder="1"/>
    <xf numFmtId="9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/>
    <xf numFmtId="9" fontId="3" fillId="0" borderId="5" xfId="0" applyNumberFormat="1" applyFont="1" applyBorder="1" applyAlignment="1">
      <alignment horizontal="center"/>
    </xf>
    <xf numFmtId="2" fontId="8" fillId="2" borderId="5" xfId="0" applyNumberFormat="1" applyFont="1" applyFill="1" applyBorder="1"/>
    <xf numFmtId="2" fontId="8" fillId="0" borderId="0" xfId="0" applyNumberFormat="1" applyFont="1"/>
    <xf numFmtId="169" fontId="3" fillId="0" borderId="0" xfId="0" applyNumberFormat="1" applyFont="1"/>
    <xf numFmtId="0" fontId="2" fillId="0" borderId="0" xfId="0" applyFont="1" applyAlignment="1">
      <alignment horizontal="right" wrapText="1"/>
    </xf>
    <xf numFmtId="9" fontId="6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5" xfId="0" applyNumberFormat="1" applyFont="1" applyBorder="1"/>
    <xf numFmtId="2" fontId="6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/>
    <xf numFmtId="2" fontId="9" fillId="0" borderId="0" xfId="0" applyNumberFormat="1" applyFont="1"/>
    <xf numFmtId="0" fontId="7" fillId="0" borderId="0" xfId="0" applyFont="1"/>
    <xf numFmtId="0" fontId="2" fillId="0" borderId="2" xfId="0" applyFont="1" applyBorder="1" applyAlignment="1">
      <alignment horizontal="right" wrapText="1"/>
    </xf>
    <xf numFmtId="2" fontId="10" fillId="2" borderId="5" xfId="0" applyNumberFormat="1" applyFont="1" applyFill="1" applyBorder="1"/>
    <xf numFmtId="2" fontId="10" fillId="0" borderId="0" xfId="0" applyNumberFormat="1" applyFont="1"/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10" fillId="0" borderId="5" xfId="0" applyNumberFormat="1" applyFont="1" applyBorder="1"/>
    <xf numFmtId="2" fontId="2" fillId="2" borderId="5" xfId="0" applyNumberFormat="1" applyFont="1" applyFill="1" applyBorder="1"/>
    <xf numFmtId="0" fontId="12" fillId="0" borderId="5" xfId="0" applyFont="1" applyBorder="1" applyAlignment="1">
      <alignment horizontal="center" wrapText="1"/>
    </xf>
    <xf numFmtId="2" fontId="12" fillId="2" borderId="5" xfId="0" applyNumberFormat="1" applyFont="1" applyFill="1" applyBorder="1" applyAlignment="1">
      <alignment horizontal="center" wrapText="1"/>
    </xf>
    <xf numFmtId="167" fontId="13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wrapText="1"/>
    </xf>
    <xf numFmtId="2" fontId="13" fillId="0" borderId="5" xfId="0" applyNumberFormat="1" applyFont="1" applyBorder="1"/>
    <xf numFmtId="170" fontId="3" fillId="0" borderId="0" xfId="0" applyNumberFormat="1" applyFont="1"/>
    <xf numFmtId="0" fontId="13" fillId="0" borderId="5" xfId="0" applyFont="1" applyBorder="1" applyAlignment="1">
      <alignment wrapText="1"/>
    </xf>
    <xf numFmtId="171" fontId="3" fillId="0" borderId="0" xfId="0" applyNumberFormat="1" applyFont="1"/>
    <xf numFmtId="167" fontId="12" fillId="0" borderId="5" xfId="0" applyNumberFormat="1" applyFont="1" applyBorder="1"/>
    <xf numFmtId="2" fontId="12" fillId="0" borderId="5" xfId="0" applyNumberFormat="1" applyFont="1" applyBorder="1"/>
    <xf numFmtId="0" fontId="3" fillId="3" borderId="5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4" fontId="6" fillId="2" borderId="5" xfId="0" applyNumberFormat="1" applyFont="1" applyFill="1" applyBorder="1"/>
    <xf numFmtId="0" fontId="3" fillId="0" borderId="3" xfId="0" applyFont="1" applyBorder="1" applyAlignment="1">
      <alignment horizontal="center"/>
    </xf>
    <xf numFmtId="165" fontId="2" fillId="0" borderId="4" xfId="0" applyNumberFormat="1" applyFont="1" applyBorder="1"/>
    <xf numFmtId="2" fontId="6" fillId="2" borderId="5" xfId="0" applyNumberFormat="1" applyFont="1" applyFill="1" applyBorder="1"/>
    <xf numFmtId="2" fontId="6" fillId="0" borderId="0" xfId="0" applyNumberFormat="1" applyFont="1"/>
    <xf numFmtId="10" fontId="2" fillId="2" borderId="4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0" fontId="3" fillId="3" borderId="0" xfId="0" applyFont="1" applyFill="1"/>
    <xf numFmtId="168" fontId="3" fillId="2" borderId="5" xfId="0" applyNumberFormat="1" applyFont="1" applyFill="1" applyBorder="1"/>
    <xf numFmtId="168" fontId="3" fillId="0" borderId="0" xfId="0" applyNumberFormat="1" applyFont="1"/>
    <xf numFmtId="4" fontId="8" fillId="2" borderId="5" xfId="0" applyNumberFormat="1" applyFont="1" applyFill="1" applyBorder="1"/>
    <xf numFmtId="4" fontId="10" fillId="0" borderId="0" xfId="0" applyNumberFormat="1" applyFont="1"/>
    <xf numFmtId="0" fontId="8" fillId="0" borderId="8" xfId="0" applyFont="1" applyBorder="1" applyAlignment="1">
      <alignment horizontal="right"/>
    </xf>
    <xf numFmtId="4" fontId="8" fillId="0" borderId="0" xfId="0" applyNumberFormat="1" applyFont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Protection="1"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right"/>
      <protection locked="0"/>
    </xf>
    <xf numFmtId="10" fontId="6" fillId="0" borderId="0" xfId="0" applyNumberFormat="1" applyFont="1" applyAlignment="1" applyProtection="1">
      <alignment horizontal="right"/>
      <protection locked="0"/>
    </xf>
    <xf numFmtId="10" fontId="6" fillId="0" borderId="5" xfId="0" applyNumberFormat="1" applyFont="1" applyBorder="1" applyAlignment="1" applyProtection="1">
      <alignment horizontal="right"/>
      <protection locked="0"/>
    </xf>
    <xf numFmtId="10" fontId="6" fillId="0" borderId="5" xfId="0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10" fontId="3" fillId="0" borderId="15" xfId="0" applyNumberFormat="1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167" fontId="3" fillId="0" borderId="15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10" fontId="3" fillId="0" borderId="17" xfId="0" applyNumberFormat="1" applyFont="1" applyBorder="1" applyAlignment="1" applyProtection="1">
      <alignment horizontal="center" wrapText="1"/>
      <protection locked="0"/>
    </xf>
    <xf numFmtId="167" fontId="3" fillId="0" borderId="17" xfId="0" applyNumberFormat="1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10" fontId="3" fillId="0" borderId="5" xfId="0" applyNumberFormat="1" applyFont="1" applyBorder="1" applyAlignment="1" applyProtection="1">
      <alignment horizontal="center" wrapText="1"/>
      <protection locked="0"/>
    </xf>
    <xf numFmtId="167" fontId="3" fillId="0" borderId="5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68" fontId="6" fillId="0" borderId="5" xfId="0" applyNumberFormat="1" applyFont="1" applyBorder="1" applyProtection="1">
      <protection locked="0"/>
    </xf>
    <xf numFmtId="168" fontId="6" fillId="2" borderId="5" xfId="0" applyNumberFormat="1" applyFont="1" applyFill="1" applyBorder="1" applyProtection="1">
      <protection locked="0"/>
    </xf>
    <xf numFmtId="167" fontId="13" fillId="0" borderId="5" xfId="0" applyNumberFormat="1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10" fontId="13" fillId="0" borderId="5" xfId="0" applyNumberFormat="1" applyFont="1" applyBorder="1" applyAlignment="1" applyProtection="1">
      <alignment horizontal="center" wrapText="1"/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2" fontId="14" fillId="3" borderId="5" xfId="0" applyNumberFormat="1" applyFont="1" applyFill="1" applyBorder="1" applyAlignment="1" applyProtection="1">
      <alignment horizontal="center"/>
      <protection locked="0"/>
    </xf>
    <xf numFmtId="4" fontId="14" fillId="3" borderId="5" xfId="0" applyNumberFormat="1" applyFont="1" applyFill="1" applyBorder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4" fontId="8" fillId="3" borderId="5" xfId="0" applyNumberFormat="1" applyFont="1" applyFill="1" applyBorder="1" applyAlignment="1" applyProtection="1">
      <alignment horizontal="center"/>
      <protection locked="0"/>
    </xf>
    <xf numFmtId="172" fontId="6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/>
    </xf>
    <xf numFmtId="0" fontId="5" fillId="0" borderId="8" xfId="0" applyFont="1" applyBorder="1"/>
    <xf numFmtId="0" fontId="5" fillId="0" borderId="7" xfId="0" applyFont="1" applyBorder="1"/>
    <xf numFmtId="0" fontId="12" fillId="0" borderId="2" xfId="0" applyFont="1" applyBorder="1" applyAlignment="1">
      <alignment horizontal="center"/>
    </xf>
    <xf numFmtId="0" fontId="5" fillId="0" borderId="3" xfId="0" applyFont="1" applyBorder="1"/>
    <xf numFmtId="0" fontId="12" fillId="0" borderId="19" xfId="0" applyFont="1" applyBorder="1" applyAlignment="1">
      <alignment horizontal="center" wrapText="1"/>
    </xf>
    <xf numFmtId="0" fontId="5" fillId="0" borderId="20" xfId="0" applyFont="1" applyBorder="1"/>
    <xf numFmtId="0" fontId="12" fillId="0" borderId="2" xfId="0" applyFont="1" applyBorder="1" applyAlignment="1">
      <alignment horizontal="center" wrapText="1"/>
    </xf>
    <xf numFmtId="0" fontId="5" fillId="0" borderId="4" xfId="0" applyFont="1" applyBorder="1"/>
    <xf numFmtId="0" fontId="12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18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/>
    <xf numFmtId="0" fontId="2" fillId="0" borderId="11" xfId="0" applyFont="1" applyBorder="1" applyAlignment="1">
      <alignment horizontal="center" wrapText="1"/>
    </xf>
    <xf numFmtId="0" fontId="5" fillId="0" borderId="14" xfId="0" applyFont="1" applyBorder="1"/>
    <xf numFmtId="0" fontId="2" fillId="0" borderId="12" xfId="0" applyFont="1" applyBorder="1" applyAlignment="1">
      <alignment horizontal="center" wrapText="1"/>
    </xf>
    <xf numFmtId="0" fontId="5" fillId="0" borderId="13" xfId="0" applyFont="1" applyBorder="1"/>
    <xf numFmtId="164" fontId="3" fillId="0" borderId="2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D15" sqref="D15"/>
    </sheetView>
  </sheetViews>
  <sheetFormatPr defaultColWidth="14.42578125" defaultRowHeight="15" customHeight="1"/>
  <cols>
    <col min="1" max="1" width="20.7109375" customWidth="1"/>
    <col min="2" max="2" width="12.140625" customWidth="1"/>
    <col min="3" max="3" width="11.5703125" customWidth="1"/>
    <col min="4" max="4" width="10.85546875" customWidth="1"/>
    <col min="5" max="5" width="11.140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 ht="15.75">
      <c r="A1" s="229" t="s">
        <v>0</v>
      </c>
      <c r="B1" s="216"/>
      <c r="C1" s="216"/>
      <c r="D1" s="216"/>
      <c r="E1" s="216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3"/>
      <c r="B2" s="230"/>
      <c r="C2" s="231"/>
      <c r="D2" s="2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09" t="s">
        <v>1</v>
      </c>
      <c r="B3" s="189"/>
      <c r="C3" s="189"/>
      <c r="D3" s="189"/>
      <c r="E3" s="193"/>
      <c r="F3" s="4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200" t="s">
        <v>2</v>
      </c>
      <c r="B4" s="193"/>
      <c r="C4" s="200" t="s">
        <v>3</v>
      </c>
      <c r="D4" s="189"/>
      <c r="E4" s="19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200" t="s">
        <v>4</v>
      </c>
      <c r="B5" s="193"/>
      <c r="C5" s="200" t="s">
        <v>5</v>
      </c>
      <c r="D5" s="189"/>
      <c r="E5" s="193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200" t="s">
        <v>6</v>
      </c>
      <c r="B6" s="193"/>
      <c r="C6" s="200" t="s">
        <v>7</v>
      </c>
      <c r="D6" s="189"/>
      <c r="E6" s="19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00" t="s">
        <v>8</v>
      </c>
      <c r="B7" s="193"/>
      <c r="C7" s="200">
        <v>5143</v>
      </c>
      <c r="D7" s="189"/>
      <c r="E7" s="193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00" t="s">
        <v>9</v>
      </c>
      <c r="B8" s="193"/>
      <c r="C8" s="6" t="s">
        <v>10</v>
      </c>
      <c r="D8" s="7"/>
      <c r="E8" s="8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00" t="s">
        <v>11</v>
      </c>
      <c r="B9" s="193"/>
      <c r="C9" s="200" t="s">
        <v>12</v>
      </c>
      <c r="D9" s="189"/>
      <c r="E9" s="19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9" t="s">
        <v>13</v>
      </c>
      <c r="B10" s="10">
        <v>220</v>
      </c>
      <c r="C10" s="225">
        <v>1314.09</v>
      </c>
      <c r="D10" s="226"/>
      <c r="E10" s="227"/>
      <c r="F10" s="5"/>
      <c r="G10" s="3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5"/>
      <c r="B11" s="5"/>
      <c r="C11" s="12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00" t="s">
        <v>14</v>
      </c>
      <c r="B12" s="193"/>
      <c r="C12" s="13" t="s">
        <v>15</v>
      </c>
      <c r="D12" s="13" t="s">
        <v>16</v>
      </c>
      <c r="E12" s="13" t="s">
        <v>17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28"/>
      <c r="B13" s="187"/>
      <c r="C13" s="14">
        <v>1</v>
      </c>
      <c r="D13" s="157">
        <v>20.18</v>
      </c>
      <c r="E13" s="15">
        <v>0.19</v>
      </c>
      <c r="F13" s="16"/>
      <c r="G13" s="1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00" t="s">
        <v>18</v>
      </c>
      <c r="B14" s="193"/>
      <c r="C14" s="13" t="s">
        <v>15</v>
      </c>
      <c r="D14" s="13" t="s">
        <v>16</v>
      </c>
      <c r="E14" s="13" t="s">
        <v>17</v>
      </c>
      <c r="F14" s="1"/>
      <c r="G14" s="1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18"/>
      <c r="B15" s="193"/>
      <c r="C15" s="14">
        <v>2</v>
      </c>
      <c r="D15" s="158">
        <v>5.15</v>
      </c>
      <c r="E15" s="19">
        <v>0.06</v>
      </c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7"/>
      <c r="B16" s="20"/>
      <c r="C16" s="21"/>
      <c r="D16" s="18"/>
      <c r="E16" s="22"/>
      <c r="F16" s="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7"/>
      <c r="B17" s="20"/>
      <c r="C17" s="21"/>
      <c r="D17" s="18"/>
      <c r="E17" s="22"/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00" t="s">
        <v>19</v>
      </c>
      <c r="B18" s="193"/>
      <c r="C18" s="21"/>
      <c r="D18" s="158">
        <v>17.32</v>
      </c>
      <c r="E18" s="21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/>
      <c r="B19" s="4"/>
      <c r="C19" s="24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209" t="s">
        <v>20</v>
      </c>
      <c r="B20" s="193"/>
      <c r="C20" s="25" t="s">
        <v>21</v>
      </c>
      <c r="D20" s="25" t="s">
        <v>22</v>
      </c>
      <c r="E20" s="13" t="s">
        <v>23</v>
      </c>
      <c r="F20" s="1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6" t="s">
        <v>24</v>
      </c>
      <c r="B21" s="27">
        <v>12</v>
      </c>
      <c r="C21" s="28">
        <v>30</v>
      </c>
      <c r="D21" s="27">
        <v>0</v>
      </c>
      <c r="E21" s="21">
        <f>C21+D21</f>
        <v>30</v>
      </c>
      <c r="F21" s="16"/>
      <c r="G21" s="3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08" t="s">
        <v>25</v>
      </c>
      <c r="B22" s="189"/>
      <c r="C22" s="193"/>
      <c r="D22" s="30"/>
      <c r="E22" s="30"/>
      <c r="F22" s="24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0" t="s">
        <v>26</v>
      </c>
      <c r="B23" s="30"/>
      <c r="C23" s="159">
        <v>0.39650000000000002</v>
      </c>
      <c r="D23" s="30"/>
      <c r="E23" s="30"/>
      <c r="F23" s="24"/>
      <c r="G23" s="3"/>
      <c r="H23" s="3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6" t="s">
        <v>27</v>
      </c>
      <c r="B24" s="30"/>
      <c r="C24" s="160">
        <v>0.39650000000000002</v>
      </c>
      <c r="D24" s="30"/>
      <c r="E24" s="30"/>
      <c r="F24" s="24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00" t="s">
        <v>28</v>
      </c>
      <c r="B25" s="193"/>
      <c r="C25" s="160">
        <v>2.1600000000000001E-2</v>
      </c>
      <c r="D25" s="30"/>
      <c r="E25" s="30"/>
      <c r="F25" s="2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0" t="s">
        <v>29</v>
      </c>
      <c r="B26" s="30"/>
      <c r="C26" s="161">
        <f>(100%-(C23+C24+C25))</f>
        <v>0.18540000000000001</v>
      </c>
      <c r="D26" s="30"/>
      <c r="E26" s="30"/>
      <c r="F26" s="24"/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3"/>
      <c r="B27" s="34"/>
      <c r="C27" s="35"/>
      <c r="D27" s="34"/>
      <c r="E27" s="34"/>
      <c r="F27" s="2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19" t="s">
        <v>30</v>
      </c>
      <c r="B28" s="220"/>
      <c r="C28" s="220"/>
      <c r="D28" s="220"/>
      <c r="E28" s="220"/>
      <c r="F28" s="36"/>
      <c r="G28" s="3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21" t="s">
        <v>6</v>
      </c>
      <c r="B29" s="221" t="s">
        <v>31</v>
      </c>
      <c r="C29" s="221" t="s">
        <v>32</v>
      </c>
      <c r="D29" s="223">
        <v>12</v>
      </c>
      <c r="E29" s="224"/>
      <c r="F29" s="3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22"/>
      <c r="B30" s="222"/>
      <c r="C30" s="222"/>
      <c r="D30" s="38" t="s">
        <v>33</v>
      </c>
      <c r="E30" s="38" t="s">
        <v>34</v>
      </c>
      <c r="F30" s="3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9" t="s">
        <v>35</v>
      </c>
      <c r="B31" s="162">
        <v>1</v>
      </c>
      <c r="C31" s="162">
        <v>30</v>
      </c>
      <c r="D31" s="163">
        <v>0.69040000000000001</v>
      </c>
      <c r="E31" s="164">
        <v>20.712299999999999</v>
      </c>
      <c r="F31" s="4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1" t="s">
        <v>36</v>
      </c>
      <c r="B32" s="162">
        <v>1</v>
      </c>
      <c r="C32" s="162">
        <v>1</v>
      </c>
      <c r="D32" s="163">
        <v>1</v>
      </c>
      <c r="E32" s="165">
        <v>0.69</v>
      </c>
      <c r="F32" s="4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1" t="s">
        <v>37</v>
      </c>
      <c r="B33" s="162">
        <v>0.16420000000000001</v>
      </c>
      <c r="C33" s="162">
        <v>15</v>
      </c>
      <c r="D33" s="163">
        <v>0.69040000000000001</v>
      </c>
      <c r="E33" s="165">
        <v>0.83009999999999995</v>
      </c>
      <c r="F33" s="4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1" t="s">
        <v>38</v>
      </c>
      <c r="B34" s="162">
        <v>1</v>
      </c>
      <c r="C34" s="162">
        <v>5</v>
      </c>
      <c r="D34" s="163">
        <v>0.69040000000000001</v>
      </c>
      <c r="E34" s="164">
        <v>2.3199999999999998</v>
      </c>
      <c r="F34" s="4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1" t="s">
        <v>39</v>
      </c>
      <c r="B35" s="162">
        <v>0.15310000000000001</v>
      </c>
      <c r="C35" s="162">
        <v>2</v>
      </c>
      <c r="D35" s="163">
        <v>1</v>
      </c>
      <c r="E35" s="164">
        <v>0.30630000000000002</v>
      </c>
      <c r="F35" s="4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1" t="s">
        <v>40</v>
      </c>
      <c r="B36" s="162">
        <v>3.0099999999999998E-2</v>
      </c>
      <c r="C36" s="162">
        <v>2</v>
      </c>
      <c r="D36" s="163">
        <v>0.69040000000000001</v>
      </c>
      <c r="E36" s="164">
        <v>4.1500000000000002E-2</v>
      </c>
      <c r="F36" s="4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1" t="s">
        <v>41</v>
      </c>
      <c r="B37" s="162">
        <v>1.6299999999999999E-2</v>
      </c>
      <c r="C37" s="162">
        <v>3</v>
      </c>
      <c r="D37" s="163">
        <v>1</v>
      </c>
      <c r="E37" s="164">
        <v>4.8899999999999999E-2</v>
      </c>
      <c r="F37" s="4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1" t="s">
        <v>42</v>
      </c>
      <c r="B38" s="162">
        <v>0.02</v>
      </c>
      <c r="C38" s="162">
        <v>1</v>
      </c>
      <c r="D38" s="163">
        <v>1</v>
      </c>
      <c r="E38" s="165">
        <v>0.02</v>
      </c>
      <c r="F38" s="4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3" t="s">
        <v>43</v>
      </c>
      <c r="B39" s="166">
        <v>4.0000000000000001E-3</v>
      </c>
      <c r="C39" s="166">
        <v>1</v>
      </c>
      <c r="D39" s="167">
        <v>1</v>
      </c>
      <c r="E39" s="168">
        <v>4.0000000000000001E-3</v>
      </c>
      <c r="F39" s="4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4" t="s">
        <v>44</v>
      </c>
      <c r="B40" s="169">
        <v>4.2000000000000003E-2</v>
      </c>
      <c r="C40" s="169">
        <v>20</v>
      </c>
      <c r="D40" s="170">
        <v>0.69040000000000001</v>
      </c>
      <c r="E40" s="171">
        <v>0.06</v>
      </c>
      <c r="F40" s="4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1" t="s">
        <v>45</v>
      </c>
      <c r="B41" s="162">
        <v>3.8E-3</v>
      </c>
      <c r="C41" s="162">
        <v>180</v>
      </c>
      <c r="D41" s="163">
        <v>0.69040000000000001</v>
      </c>
      <c r="E41" s="165">
        <v>1.3620000000000001</v>
      </c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3" t="s">
        <v>46</v>
      </c>
      <c r="B42" s="166">
        <v>2.9999999999999997E-4</v>
      </c>
      <c r="C42" s="166">
        <v>6</v>
      </c>
      <c r="D42" s="167">
        <v>1</v>
      </c>
      <c r="E42" s="172">
        <v>1.32E-2</v>
      </c>
      <c r="F42" s="4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02" t="s">
        <v>47</v>
      </c>
      <c r="B43" s="189"/>
      <c r="C43" s="189"/>
      <c r="D43" s="193"/>
      <c r="E43" s="45">
        <f>SUM(E31:E42)</f>
        <v>26.408300000000001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6"/>
      <c r="B44" s="47"/>
      <c r="C44" s="47"/>
      <c r="D44" s="47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13" t="s">
        <v>48</v>
      </c>
      <c r="B45" s="189"/>
      <c r="C45" s="193"/>
      <c r="D45" s="48">
        <v>12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14" t="s">
        <v>49</v>
      </c>
      <c r="B46" s="189"/>
      <c r="C46" s="193"/>
      <c r="D46" s="49">
        <v>252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200" t="s">
        <v>50</v>
      </c>
      <c r="B47" s="189"/>
      <c r="C47" s="193"/>
      <c r="D47" s="49">
        <v>21</v>
      </c>
      <c r="E47" s="3"/>
      <c r="F47" s="3"/>
      <c r="G47" s="3"/>
      <c r="H47" s="3"/>
      <c r="I47" s="215"/>
      <c r="J47" s="216"/>
      <c r="K47" s="216"/>
      <c r="L47" s="2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00" t="s">
        <v>51</v>
      </c>
      <c r="B48" s="189"/>
      <c r="C48" s="193"/>
      <c r="D48" s="50">
        <v>200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03" t="s">
        <v>52</v>
      </c>
      <c r="B50" s="189"/>
      <c r="C50" s="189"/>
      <c r="D50" s="189"/>
      <c r="E50" s="193"/>
      <c r="F50" s="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53"/>
      <c r="B51" s="53"/>
      <c r="C51" s="53"/>
      <c r="D51" s="53"/>
      <c r="E51" s="53"/>
      <c r="F51" s="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17" t="s">
        <v>53</v>
      </c>
      <c r="B52" s="189"/>
      <c r="C52" s="189"/>
      <c r="D52" s="189"/>
      <c r="E52" s="193"/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52"/>
      <c r="B53" s="54">
        <f>D48</f>
        <v>200</v>
      </c>
      <c r="C53" s="55" t="s">
        <v>54</v>
      </c>
      <c r="D53" s="13" t="s">
        <v>55</v>
      </c>
      <c r="E53" s="13" t="s">
        <v>56</v>
      </c>
      <c r="F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12" t="s">
        <v>57</v>
      </c>
      <c r="B54" s="189"/>
      <c r="C54" s="193"/>
      <c r="D54" s="30"/>
      <c r="E54" s="56">
        <f>(C10/B10)*B53</f>
        <v>1194.6272727272726</v>
      </c>
      <c r="F54" s="5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12" t="s">
        <v>58</v>
      </c>
      <c r="B55" s="189"/>
      <c r="C55" s="193"/>
      <c r="D55" s="58">
        <v>40</v>
      </c>
      <c r="E55" s="56">
        <f>0.4*C10</f>
        <v>525.63599999999997</v>
      </c>
      <c r="F55" s="5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02" t="s">
        <v>59</v>
      </c>
      <c r="B56" s="189"/>
      <c r="C56" s="189"/>
      <c r="D56" s="193"/>
      <c r="E56" s="60">
        <f>SUM(E54:E55)</f>
        <v>1720.2632727272726</v>
      </c>
      <c r="F56" s="61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03" t="s">
        <v>60</v>
      </c>
      <c r="B58" s="189"/>
      <c r="C58" s="189"/>
      <c r="D58" s="189"/>
      <c r="E58" s="19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09" t="s">
        <v>61</v>
      </c>
      <c r="B59" s="189"/>
      <c r="C59" s="189"/>
      <c r="D59" s="189"/>
      <c r="E59" s="193"/>
      <c r="F59" s="4"/>
      <c r="G59" s="3"/>
      <c r="H59" s="62"/>
      <c r="I59" s="62"/>
      <c r="J59" s="11"/>
      <c r="K59" s="6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03"/>
      <c r="B60" s="189"/>
      <c r="C60" s="193"/>
      <c r="D60" s="13" t="s">
        <v>55</v>
      </c>
      <c r="E60" s="13" t="s">
        <v>56</v>
      </c>
      <c r="F60" s="1"/>
      <c r="G60" s="3"/>
      <c r="H60" s="11"/>
      <c r="I60" s="11"/>
      <c r="J60" s="63"/>
      <c r="K60" s="3"/>
      <c r="L60" s="3"/>
      <c r="M60" s="62"/>
      <c r="N60" s="3"/>
      <c r="O60" s="3"/>
      <c r="P60" s="3"/>
      <c r="Q60" s="3"/>
      <c r="R60" s="6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08" t="s">
        <v>62</v>
      </c>
      <c r="B61" s="189"/>
      <c r="C61" s="193"/>
      <c r="D61" s="64">
        <f>1/12</f>
        <v>8.3333333333333329E-2</v>
      </c>
      <c r="E61" s="56">
        <f>E56*D61</f>
        <v>143.35527272727271</v>
      </c>
      <c r="F61" s="59"/>
      <c r="G61" s="6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200" t="s">
        <v>63</v>
      </c>
      <c r="B62" s="189"/>
      <c r="C62" s="193"/>
      <c r="D62" s="64">
        <v>0.33329999999999999</v>
      </c>
      <c r="E62" s="56">
        <f>(E56*D62)/12</f>
        <v>47.780312399999993</v>
      </c>
      <c r="F62" s="59"/>
      <c r="G62" s="6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02" t="s">
        <v>47</v>
      </c>
      <c r="B63" s="189"/>
      <c r="C63" s="189"/>
      <c r="D63" s="193"/>
      <c r="E63" s="60">
        <f>SUM(E61:E62)</f>
        <v>191.13558512727269</v>
      </c>
      <c r="F63" s="61"/>
      <c r="G63" s="3"/>
      <c r="H63" s="3"/>
      <c r="I63" s="3"/>
      <c r="J63" s="3"/>
      <c r="K63" s="3"/>
      <c r="L63" s="6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4"/>
      <c r="B64" s="24"/>
      <c r="C64" s="24"/>
      <c r="D64" s="24"/>
      <c r="E64" s="24"/>
      <c r="F64" s="2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209" t="s">
        <v>64</v>
      </c>
      <c r="B65" s="189"/>
      <c r="C65" s="189"/>
      <c r="D65" s="189"/>
      <c r="E65" s="19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200" t="s">
        <v>65</v>
      </c>
      <c r="B66" s="193"/>
      <c r="C66" s="56">
        <f>E56+E63</f>
        <v>1911.3988578545452</v>
      </c>
      <c r="D66" s="13" t="s">
        <v>55</v>
      </c>
      <c r="E66" s="13" t="s">
        <v>56</v>
      </c>
      <c r="F66" s="6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00" t="s">
        <v>66</v>
      </c>
      <c r="B67" s="189"/>
      <c r="C67" s="193"/>
      <c r="D67" s="32">
        <v>0.2</v>
      </c>
      <c r="E67" s="173">
        <f t="shared" ref="E67:E73" si="0">$C$66*D67</f>
        <v>382.27977157090908</v>
      </c>
      <c r="F67" s="6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200" t="s">
        <v>67</v>
      </c>
      <c r="B68" s="189"/>
      <c r="C68" s="193"/>
      <c r="D68" s="32">
        <v>2.5000000000000001E-2</v>
      </c>
      <c r="E68" s="173">
        <f t="shared" si="0"/>
        <v>47.784971446363635</v>
      </c>
      <c r="F68" s="6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00" t="s">
        <v>68</v>
      </c>
      <c r="B69" s="189"/>
      <c r="C69" s="193"/>
      <c r="D69" s="32">
        <v>0.03</v>
      </c>
      <c r="E69" s="173">
        <f t="shared" si="0"/>
        <v>57.341965735636357</v>
      </c>
      <c r="F69" s="67"/>
      <c r="G69" s="6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00" t="s">
        <v>69</v>
      </c>
      <c r="B70" s="189"/>
      <c r="C70" s="193"/>
      <c r="D70" s="32">
        <v>1.4999999999999999E-2</v>
      </c>
      <c r="E70" s="173">
        <f t="shared" si="0"/>
        <v>28.670982867818179</v>
      </c>
      <c r="F70" s="6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00" t="s">
        <v>70</v>
      </c>
      <c r="B71" s="189"/>
      <c r="C71" s="193"/>
      <c r="D71" s="70">
        <v>0.01</v>
      </c>
      <c r="E71" s="173">
        <f t="shared" si="0"/>
        <v>19.113988578545452</v>
      </c>
      <c r="F71" s="6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00" t="s">
        <v>71</v>
      </c>
      <c r="B72" s="189"/>
      <c r="C72" s="193"/>
      <c r="D72" s="70">
        <v>6.0000000000000001E-3</v>
      </c>
      <c r="E72" s="173">
        <f t="shared" si="0"/>
        <v>11.468393147127271</v>
      </c>
      <c r="F72" s="6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00" t="s">
        <v>72</v>
      </c>
      <c r="B73" s="189"/>
      <c r="C73" s="193"/>
      <c r="D73" s="70">
        <v>2E-3</v>
      </c>
      <c r="E73" s="173">
        <f t="shared" si="0"/>
        <v>3.8227977157090907</v>
      </c>
      <c r="F73" s="6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02" t="s">
        <v>73</v>
      </c>
      <c r="B74" s="189"/>
      <c r="C74" s="193"/>
      <c r="D74" s="71">
        <f t="shared" ref="D74:E74" si="1">SUM(D67:D73)</f>
        <v>0.28800000000000003</v>
      </c>
      <c r="E74" s="72">
        <f t="shared" si="1"/>
        <v>550.48287106210898</v>
      </c>
      <c r="F74" s="7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200" t="s">
        <v>74</v>
      </c>
      <c r="B75" s="189"/>
      <c r="C75" s="193"/>
      <c r="D75" s="74">
        <v>0.08</v>
      </c>
      <c r="E75" s="174">
        <f>C66*D75</f>
        <v>152.91190862836362</v>
      </c>
      <c r="F75" s="67"/>
      <c r="G75" s="69"/>
      <c r="H75" s="3"/>
      <c r="I75" s="3"/>
      <c r="J75" s="7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02" t="s">
        <v>47</v>
      </c>
      <c r="B76" s="189"/>
      <c r="C76" s="193"/>
      <c r="D76" s="71">
        <f t="shared" ref="D76:E76" si="2">SUM(D74:D75)</f>
        <v>0.36800000000000005</v>
      </c>
      <c r="E76" s="72">
        <f t="shared" si="2"/>
        <v>703.39477969047266</v>
      </c>
      <c r="F76" s="7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4"/>
      <c r="B77" s="24"/>
      <c r="C77" s="24"/>
      <c r="D77" s="24"/>
      <c r="E77" s="24"/>
      <c r="F77" s="2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209" t="s">
        <v>75</v>
      </c>
      <c r="B78" s="189"/>
      <c r="C78" s="189"/>
      <c r="D78" s="189"/>
      <c r="E78" s="19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11"/>
      <c r="B79" s="189"/>
      <c r="C79" s="189"/>
      <c r="D79" s="193"/>
      <c r="E79" s="13" t="s">
        <v>56</v>
      </c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200" t="s">
        <v>76</v>
      </c>
      <c r="B80" s="189"/>
      <c r="C80" s="189"/>
      <c r="D80" s="193"/>
      <c r="E80" s="76">
        <f>(D15*C15*D47)-(0.06*E54)</f>
        <v>144.62236363636367</v>
      </c>
      <c r="F80" s="77"/>
      <c r="G80" s="7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200" t="s">
        <v>77</v>
      </c>
      <c r="B81" s="189"/>
      <c r="C81" s="189"/>
      <c r="D81" s="193"/>
      <c r="E81" s="76">
        <f>((C13*D13)*D47)-(((C13*D13)*D47)*E13)</f>
        <v>343.26179999999999</v>
      </c>
      <c r="F81" s="7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00" t="s">
        <v>78</v>
      </c>
      <c r="B82" s="189"/>
      <c r="C82" s="189"/>
      <c r="D82" s="193"/>
      <c r="E82" s="76">
        <f>D18</f>
        <v>17.32</v>
      </c>
      <c r="F82" s="7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200" t="s">
        <v>79</v>
      </c>
      <c r="B83" s="189"/>
      <c r="C83" s="189"/>
      <c r="D83" s="193"/>
      <c r="E83" s="80"/>
      <c r="F83" s="7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200" t="s">
        <v>80</v>
      </c>
      <c r="B84" s="189"/>
      <c r="C84" s="189"/>
      <c r="D84" s="193"/>
      <c r="E84" s="80"/>
      <c r="F84" s="7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02" t="s">
        <v>47</v>
      </c>
      <c r="B85" s="189"/>
      <c r="C85" s="189"/>
      <c r="D85" s="193"/>
      <c r="E85" s="81">
        <f>SUM(E80:E84)</f>
        <v>505.20416363636366</v>
      </c>
      <c r="F85" s="8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83"/>
      <c r="B86" s="83"/>
      <c r="C86" s="83"/>
      <c r="D86" s="83"/>
      <c r="E86" s="82"/>
      <c r="F86" s="8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03" t="s">
        <v>81</v>
      </c>
      <c r="B87" s="189"/>
      <c r="C87" s="189"/>
      <c r="D87" s="189"/>
      <c r="E87" s="193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03"/>
      <c r="B88" s="189"/>
      <c r="C88" s="189"/>
      <c r="D88" s="193"/>
      <c r="E88" s="13" t="s">
        <v>56</v>
      </c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00" t="s">
        <v>61</v>
      </c>
      <c r="B89" s="189"/>
      <c r="C89" s="189"/>
      <c r="D89" s="193"/>
      <c r="E89" s="84">
        <f>E63</f>
        <v>191.13558512727269</v>
      </c>
      <c r="F89" s="8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200" t="s">
        <v>82</v>
      </c>
      <c r="B90" s="189"/>
      <c r="C90" s="189"/>
      <c r="D90" s="193"/>
      <c r="E90" s="84">
        <f>E76</f>
        <v>703.39477969047266</v>
      </c>
      <c r="F90" s="8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200" t="s">
        <v>75</v>
      </c>
      <c r="B91" s="189"/>
      <c r="C91" s="189"/>
      <c r="D91" s="193"/>
      <c r="E91" s="84">
        <f>E85</f>
        <v>505.20416363636366</v>
      </c>
      <c r="F91" s="8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02" t="s">
        <v>83</v>
      </c>
      <c r="B92" s="189"/>
      <c r="C92" s="189"/>
      <c r="D92" s="193"/>
      <c r="E92" s="86">
        <f>SUM(E89:E91)</f>
        <v>1399.7345284541088</v>
      </c>
      <c r="F92" s="87"/>
      <c r="G92" s="29"/>
      <c r="H92" s="2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4"/>
      <c r="B93" s="24"/>
      <c r="C93" s="24"/>
      <c r="D93" s="24"/>
      <c r="E93" s="24"/>
      <c r="F93" s="2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03" t="s">
        <v>84</v>
      </c>
      <c r="B94" s="189"/>
      <c r="C94" s="189"/>
      <c r="D94" s="189"/>
      <c r="E94" s="193"/>
      <c r="F94" s="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52"/>
      <c r="B95" s="88"/>
      <c r="C95" s="88"/>
      <c r="D95" s="88"/>
      <c r="E95" s="89"/>
      <c r="F95" s="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05" t="s">
        <v>85</v>
      </c>
      <c r="B96" s="189"/>
      <c r="C96" s="193"/>
      <c r="D96" s="90" t="s">
        <v>55</v>
      </c>
      <c r="E96" s="91" t="s">
        <v>56</v>
      </c>
      <c r="F96" s="92"/>
      <c r="G96" s="3"/>
      <c r="H96" s="3"/>
      <c r="I96" s="9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200" t="s">
        <v>86</v>
      </c>
      <c r="B97" s="189"/>
      <c r="C97" s="193"/>
      <c r="D97" s="26"/>
      <c r="E97" s="94">
        <f>((E56+(E92-E74))/$D45)*$C23</f>
        <v>84.901055816024297</v>
      </c>
      <c r="F97" s="11"/>
      <c r="G97" s="29"/>
      <c r="H97" s="2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01" t="s">
        <v>87</v>
      </c>
      <c r="B98" s="189"/>
      <c r="C98" s="193"/>
      <c r="D98" s="95">
        <v>0.08</v>
      </c>
      <c r="E98" s="96">
        <f>E97*D98</f>
        <v>6.7920844652819437</v>
      </c>
      <c r="F98" s="11"/>
      <c r="G98" s="3"/>
      <c r="H98" s="3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01" t="s">
        <v>88</v>
      </c>
      <c r="B99" s="189"/>
      <c r="C99" s="193"/>
      <c r="D99" s="95">
        <v>0.4</v>
      </c>
      <c r="E99" s="96">
        <f>(((((E56+E63)/C21)*E21)*D98)*D99)*C23</f>
        <v>24.251828708458472</v>
      </c>
      <c r="F99" s="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04" t="s">
        <v>89</v>
      </c>
      <c r="B100" s="189"/>
      <c r="C100" s="193"/>
      <c r="D100" s="97"/>
      <c r="E100" s="98">
        <f>SUM(E97:E99)</f>
        <v>115.94496898976472</v>
      </c>
      <c r="F100" s="99"/>
      <c r="G100" s="3"/>
      <c r="H100" s="100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01"/>
      <c r="B101" s="101"/>
      <c r="C101" s="101"/>
      <c r="D101" s="102"/>
      <c r="E101" s="103"/>
      <c r="F101" s="10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05" t="s">
        <v>90</v>
      </c>
      <c r="B102" s="189"/>
      <c r="C102" s="193"/>
      <c r="D102" s="97"/>
      <c r="E102" s="104"/>
      <c r="F102" s="1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200" t="s">
        <v>91</v>
      </c>
      <c r="B103" s="189"/>
      <c r="C103" s="193"/>
      <c r="D103" s="26"/>
      <c r="E103" s="105">
        <f>((((E92+E56)/C21)*7)/B21)*C24</f>
        <v>24.054316381052569</v>
      </c>
      <c r="F103" s="11"/>
      <c r="G103" s="3"/>
      <c r="H103" s="3"/>
      <c r="I103" s="5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01" t="s">
        <v>92</v>
      </c>
      <c r="B104" s="189"/>
      <c r="C104" s="193"/>
      <c r="D104" s="74">
        <f>D76</f>
        <v>0.36800000000000005</v>
      </c>
      <c r="E104" s="105">
        <f>E103*D104</f>
        <v>8.8519884282273473</v>
      </c>
      <c r="F104" s="1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01" t="s">
        <v>93</v>
      </c>
      <c r="B105" s="189"/>
      <c r="C105" s="193"/>
      <c r="D105" s="26"/>
      <c r="E105" s="96">
        <f>(((((E56+E63)/C21)*E21)*D98)*D99)*C24</f>
        <v>24.251828708458472</v>
      </c>
      <c r="F105" s="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04" t="s">
        <v>94</v>
      </c>
      <c r="B106" s="189"/>
      <c r="C106" s="193"/>
      <c r="D106" s="26"/>
      <c r="E106" s="98">
        <f>SUM(E103:E105)</f>
        <v>57.158133517738392</v>
      </c>
      <c r="F106" s="9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01"/>
      <c r="B107" s="101"/>
      <c r="C107" s="101"/>
      <c r="D107" s="24"/>
      <c r="E107" s="103"/>
      <c r="F107" s="10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196" t="s">
        <v>95</v>
      </c>
      <c r="B108" s="189"/>
      <c r="C108" s="193"/>
      <c r="D108" s="30"/>
      <c r="E108" s="89" t="s">
        <v>56</v>
      </c>
      <c r="F108" s="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197" t="s">
        <v>96</v>
      </c>
      <c r="B109" s="189"/>
      <c r="C109" s="193"/>
      <c r="D109" s="30"/>
      <c r="E109" s="106">
        <f>-E63*C25</f>
        <v>-4.1285286387490903</v>
      </c>
      <c r="F109" s="107"/>
      <c r="G109" s="3"/>
      <c r="H109" s="10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198" t="s">
        <v>97</v>
      </c>
      <c r="B110" s="189"/>
      <c r="C110" s="193"/>
      <c r="D110" s="45"/>
      <c r="E110" s="110">
        <f>SUM(E109)</f>
        <v>-4.1285286387490903</v>
      </c>
      <c r="F110" s="11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09"/>
      <c r="B111" s="112"/>
      <c r="C111" s="113"/>
      <c r="D111" s="45"/>
      <c r="E111" s="114"/>
      <c r="F111" s="11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99" t="s">
        <v>98</v>
      </c>
      <c r="B112" s="189"/>
      <c r="C112" s="189"/>
      <c r="D112" s="193"/>
      <c r="E112" s="89" t="s">
        <v>56</v>
      </c>
      <c r="F112" s="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200" t="s">
        <v>85</v>
      </c>
      <c r="B113" s="189"/>
      <c r="C113" s="189"/>
      <c r="D113" s="193"/>
      <c r="E113" s="98">
        <f>E100</f>
        <v>115.94496898976472</v>
      </c>
      <c r="F113" s="9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200" t="s">
        <v>90</v>
      </c>
      <c r="B114" s="189"/>
      <c r="C114" s="189"/>
      <c r="D114" s="193"/>
      <c r="E114" s="98">
        <f>E106</f>
        <v>57.158133517738392</v>
      </c>
      <c r="F114" s="9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01" t="s">
        <v>95</v>
      </c>
      <c r="B115" s="189"/>
      <c r="C115" s="189"/>
      <c r="D115" s="193"/>
      <c r="E115" s="98">
        <f>E110</f>
        <v>-4.1285286387490903</v>
      </c>
      <c r="F115" s="1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02" t="s">
        <v>99</v>
      </c>
      <c r="B116" s="189"/>
      <c r="C116" s="193"/>
      <c r="D116" s="30"/>
      <c r="E116" s="115">
        <f>SUM(E113:E115)-0.01</f>
        <v>168.96457386875403</v>
      </c>
      <c r="F116" s="10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4"/>
      <c r="B117" s="24"/>
      <c r="C117" s="24"/>
      <c r="D117" s="24"/>
      <c r="E117" s="24"/>
      <c r="F117" s="2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03" t="s">
        <v>100</v>
      </c>
      <c r="B118" s="189"/>
      <c r="C118" s="189"/>
      <c r="D118" s="189"/>
      <c r="E118" s="19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185" t="s">
        <v>101</v>
      </c>
      <c r="B119" s="186"/>
      <c r="C119" s="186"/>
      <c r="D119" s="186"/>
      <c r="E119" s="187"/>
      <c r="F119" s="4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188" t="s">
        <v>102</v>
      </c>
      <c r="B120" s="189"/>
      <c r="C120" s="189"/>
      <c r="D120" s="189"/>
      <c r="E120" s="189"/>
      <c r="F120" s="3"/>
      <c r="G120" s="3"/>
      <c r="H120" s="2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116" t="s">
        <v>6</v>
      </c>
      <c r="B121" s="190" t="s">
        <v>31</v>
      </c>
      <c r="C121" s="190" t="s">
        <v>32</v>
      </c>
      <c r="D121" s="192" t="s">
        <v>103</v>
      </c>
      <c r="E121" s="19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117">
        <f>(E56+E92+E116)/D47</f>
        <v>156.61725595476835</v>
      </c>
      <c r="B122" s="191"/>
      <c r="C122" s="191"/>
      <c r="D122" s="116" t="s">
        <v>33</v>
      </c>
      <c r="E122" s="116" t="s">
        <v>34</v>
      </c>
      <c r="F122" s="118" t="s">
        <v>104</v>
      </c>
      <c r="G122" s="3"/>
      <c r="H122" s="3"/>
      <c r="I122" s="2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119" t="s">
        <v>35</v>
      </c>
      <c r="B123" s="175">
        <v>1</v>
      </c>
      <c r="C123" s="176">
        <v>30</v>
      </c>
      <c r="D123" s="177">
        <v>0.69040000000000001</v>
      </c>
      <c r="E123" s="120">
        <f t="shared" ref="E123:E131" si="3">(B123*C123)*D123</f>
        <v>20.712</v>
      </c>
      <c r="F123" s="121">
        <f>(A122*E123)/12</f>
        <v>270.32138377793018</v>
      </c>
      <c r="G123" s="3"/>
      <c r="H123" s="3"/>
      <c r="I123" s="12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123" t="s">
        <v>36</v>
      </c>
      <c r="B124" s="175">
        <v>1</v>
      </c>
      <c r="C124" s="176">
        <v>1</v>
      </c>
      <c r="D124" s="177">
        <v>1</v>
      </c>
      <c r="E124" s="120">
        <f t="shared" si="3"/>
        <v>1</v>
      </c>
      <c r="F124" s="121">
        <f>(A122*E124)/12</f>
        <v>13.051437996230696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23" t="s">
        <v>37</v>
      </c>
      <c r="B125" s="176">
        <v>0.16420000000000001</v>
      </c>
      <c r="C125" s="176">
        <v>15</v>
      </c>
      <c r="D125" s="177">
        <v>0.69040000000000001</v>
      </c>
      <c r="E125" s="120">
        <f t="shared" si="3"/>
        <v>1.7004552000000002</v>
      </c>
      <c r="F125" s="121">
        <f>(A122*E125)/12</f>
        <v>22.193385608168072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23" t="s">
        <v>38</v>
      </c>
      <c r="B126" s="175">
        <v>1</v>
      </c>
      <c r="C126" s="176">
        <v>5</v>
      </c>
      <c r="D126" s="177">
        <v>0.69040000000000001</v>
      </c>
      <c r="E126" s="120">
        <f t="shared" si="3"/>
        <v>3.452</v>
      </c>
      <c r="F126" s="121">
        <f>(A122*E126)/12</f>
        <v>45.053563962988363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123" t="s">
        <v>39</v>
      </c>
      <c r="B127" s="176">
        <v>0.15310000000000001</v>
      </c>
      <c r="C127" s="176">
        <v>2</v>
      </c>
      <c r="D127" s="177">
        <v>1</v>
      </c>
      <c r="E127" s="120">
        <f t="shared" si="3"/>
        <v>0.30620000000000003</v>
      </c>
      <c r="F127" s="121">
        <f>(A122*E127)/12</f>
        <v>3.9963503144458397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23" t="s">
        <v>40</v>
      </c>
      <c r="B128" s="176">
        <v>3.0099999999999998E-2</v>
      </c>
      <c r="C128" s="176">
        <v>2</v>
      </c>
      <c r="D128" s="177">
        <v>0.69040000000000001</v>
      </c>
      <c r="E128" s="120">
        <f t="shared" si="3"/>
        <v>4.1562080000000001E-2</v>
      </c>
      <c r="F128" s="121">
        <f>(A122*E128)/12</f>
        <v>0.5424449101143799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123" t="s">
        <v>41</v>
      </c>
      <c r="B129" s="176">
        <v>1.6299999999999999E-2</v>
      </c>
      <c r="C129" s="176">
        <v>3</v>
      </c>
      <c r="D129" s="177">
        <v>1</v>
      </c>
      <c r="E129" s="120">
        <f t="shared" si="3"/>
        <v>4.8899999999999999E-2</v>
      </c>
      <c r="F129" s="121">
        <f>(A122*E129)/12</f>
        <v>0.63821531801568099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123" t="s">
        <v>42</v>
      </c>
      <c r="B130" s="175">
        <v>0.02</v>
      </c>
      <c r="C130" s="176">
        <v>1</v>
      </c>
      <c r="D130" s="177">
        <v>1</v>
      </c>
      <c r="E130" s="120">
        <f t="shared" si="3"/>
        <v>0.02</v>
      </c>
      <c r="F130" s="121">
        <f>(A122*E130)/12</f>
        <v>0.26102875992461394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123" t="s">
        <v>43</v>
      </c>
      <c r="B131" s="175">
        <v>4.0000000000000001E-3</v>
      </c>
      <c r="C131" s="176">
        <v>1</v>
      </c>
      <c r="D131" s="177">
        <v>1</v>
      </c>
      <c r="E131" s="120">
        <f t="shared" si="3"/>
        <v>4.0000000000000001E-3</v>
      </c>
      <c r="F131" s="121">
        <f>(A122*E131)/12</f>
        <v>5.2205751984922784E-2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123" t="s">
        <v>44</v>
      </c>
      <c r="B132" s="175">
        <v>4.2000000000000003E-2</v>
      </c>
      <c r="C132" s="176">
        <v>20</v>
      </c>
      <c r="D132" s="177">
        <v>0.69040000000000001</v>
      </c>
      <c r="E132" s="120">
        <v>0.06</v>
      </c>
      <c r="F132" s="121">
        <f>(A122*E132)/12</f>
        <v>0.78308627977384171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123" t="s">
        <v>45</v>
      </c>
      <c r="B133" s="176">
        <v>3.8E-3</v>
      </c>
      <c r="C133" s="176">
        <v>180</v>
      </c>
      <c r="D133" s="177">
        <v>0.69040000000000001</v>
      </c>
      <c r="E133" s="120">
        <v>1.3620000000000001</v>
      </c>
      <c r="F133" s="121">
        <f>(A122*E133)/12</f>
        <v>17.77605855086621</v>
      </c>
      <c r="G133" s="3"/>
      <c r="H133" s="12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123" t="s">
        <v>46</v>
      </c>
      <c r="B134" s="176">
        <v>2.9999999999999997E-4</v>
      </c>
      <c r="C134" s="176">
        <v>6</v>
      </c>
      <c r="D134" s="177">
        <v>1</v>
      </c>
      <c r="E134" s="120">
        <v>1.32E-2</v>
      </c>
      <c r="F134" s="121">
        <f>(A122*E134)/12</f>
        <v>0.17227898155024521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94" t="s">
        <v>47</v>
      </c>
      <c r="B135" s="189"/>
      <c r="C135" s="189"/>
      <c r="D135" s="193"/>
      <c r="E135" s="125">
        <f>SUM(E123:E134)</f>
        <v>28.72031728</v>
      </c>
      <c r="F135" s="126">
        <v>233.39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195" t="s">
        <v>105</v>
      </c>
      <c r="B136" s="189"/>
      <c r="C136" s="189"/>
      <c r="D136" s="189"/>
      <c r="E136" s="193"/>
      <c r="F136" s="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10" t="s">
        <v>106</v>
      </c>
      <c r="B137" s="189"/>
      <c r="C137" s="189"/>
      <c r="D137" s="193"/>
      <c r="E137" s="127"/>
      <c r="F137" s="2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28" t="s">
        <v>107</v>
      </c>
      <c r="B138" s="128" t="s">
        <v>108</v>
      </c>
      <c r="C138" s="129" t="s">
        <v>104</v>
      </c>
      <c r="D138" s="129" t="s">
        <v>109</v>
      </c>
      <c r="E138" s="130"/>
      <c r="F138" s="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31" t="s">
        <v>110</v>
      </c>
      <c r="B139" s="178">
        <v>4</v>
      </c>
      <c r="C139" s="178">
        <v>35.74</v>
      </c>
      <c r="D139" s="179">
        <f t="shared" ref="D139:D141" si="4">C139*B139</f>
        <v>142.96</v>
      </c>
      <c r="E139" s="180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31" t="s">
        <v>111</v>
      </c>
      <c r="B140" s="178">
        <v>4</v>
      </c>
      <c r="C140" s="178">
        <v>28.02</v>
      </c>
      <c r="D140" s="179">
        <f t="shared" si="4"/>
        <v>112.08</v>
      </c>
      <c r="E140" s="180"/>
      <c r="F140" s="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7.75" customHeight="1">
      <c r="A141" s="131" t="s">
        <v>112</v>
      </c>
      <c r="B141" s="181">
        <v>2</v>
      </c>
      <c r="C141" s="179">
        <v>44.3</v>
      </c>
      <c r="D141" s="179">
        <f t="shared" si="4"/>
        <v>88.6</v>
      </c>
      <c r="E141" s="180"/>
      <c r="F141" s="77"/>
      <c r="G141" s="3"/>
      <c r="H141" s="3"/>
      <c r="I141" s="13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133" t="s">
        <v>113</v>
      </c>
      <c r="B142" s="182"/>
      <c r="C142" s="182"/>
      <c r="D142" s="179">
        <f>SUM(D139:D141)</f>
        <v>343.64</v>
      </c>
      <c r="E142" s="183">
        <f>D142/12</f>
        <v>28.636666666666667</v>
      </c>
      <c r="F142" s="87"/>
      <c r="G142" s="3"/>
      <c r="H142" s="3"/>
      <c r="I142" s="13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83"/>
      <c r="B143" s="83"/>
      <c r="C143" s="83"/>
      <c r="D143" s="83"/>
      <c r="E143" s="87"/>
      <c r="F143" s="87"/>
      <c r="G143" s="3"/>
      <c r="H143" s="3"/>
      <c r="I143" s="13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83"/>
      <c r="B144" s="83"/>
      <c r="C144" s="83"/>
      <c r="D144" s="83"/>
      <c r="E144" s="24"/>
      <c r="F144" s="2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03" t="s">
        <v>114</v>
      </c>
      <c r="B145" s="189"/>
      <c r="C145" s="189"/>
      <c r="D145" s="193"/>
      <c r="E145" s="13" t="s">
        <v>56</v>
      </c>
      <c r="F145" s="1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00" t="s">
        <v>115</v>
      </c>
      <c r="B146" s="189"/>
      <c r="C146" s="189"/>
      <c r="D146" s="193"/>
      <c r="E146" s="136">
        <f>E56</f>
        <v>1720.2632727272726</v>
      </c>
      <c r="F146" s="7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200" t="s">
        <v>116</v>
      </c>
      <c r="B147" s="189"/>
      <c r="C147" s="189"/>
      <c r="D147" s="193"/>
      <c r="E147" s="136">
        <f>E92</f>
        <v>1399.7345284541088</v>
      </c>
      <c r="F147" s="7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200" t="s">
        <v>117</v>
      </c>
      <c r="B148" s="189"/>
      <c r="C148" s="189"/>
      <c r="D148" s="193"/>
      <c r="E148" s="136">
        <f>E116</f>
        <v>168.96457386875403</v>
      </c>
      <c r="F148" s="7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200" t="s">
        <v>118</v>
      </c>
      <c r="B149" s="189"/>
      <c r="C149" s="189"/>
      <c r="D149" s="193"/>
      <c r="E149" s="136">
        <f>F135</f>
        <v>233.39</v>
      </c>
      <c r="F149" s="7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200" t="s">
        <v>119</v>
      </c>
      <c r="B150" s="189"/>
      <c r="C150" s="189"/>
      <c r="D150" s="193"/>
      <c r="E150" s="136">
        <f>E142</f>
        <v>28.636666666666667</v>
      </c>
      <c r="F150" s="7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202" t="s">
        <v>113</v>
      </c>
      <c r="B151" s="189"/>
      <c r="C151" s="189"/>
      <c r="D151" s="193"/>
      <c r="E151" s="86">
        <f>SUM(E146:E150)</f>
        <v>3550.9890417168021</v>
      </c>
      <c r="F151" s="8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203" t="s">
        <v>120</v>
      </c>
      <c r="B153" s="189"/>
      <c r="C153" s="189"/>
      <c r="D153" s="189"/>
      <c r="E153" s="193"/>
      <c r="F153" s="1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208"/>
      <c r="B154" s="193"/>
      <c r="C154" s="13" t="s">
        <v>121</v>
      </c>
      <c r="D154" s="13" t="s">
        <v>122</v>
      </c>
      <c r="E154" s="13" t="s">
        <v>56</v>
      </c>
      <c r="F154" s="1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200" t="s">
        <v>123</v>
      </c>
      <c r="B155" s="193"/>
      <c r="C155" s="56">
        <f>E151</f>
        <v>3550.9890417168021</v>
      </c>
      <c r="D155" s="184">
        <v>0.03</v>
      </c>
      <c r="E155" s="56">
        <f t="shared" ref="E155:E156" si="5">C155*D155</f>
        <v>106.52967125150406</v>
      </c>
      <c r="F155" s="5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200" t="s">
        <v>124</v>
      </c>
      <c r="B156" s="193"/>
      <c r="C156" s="56">
        <f>E151+E155</f>
        <v>3657.5187129683063</v>
      </c>
      <c r="D156" s="161">
        <v>0.05</v>
      </c>
      <c r="E156" s="56">
        <f t="shared" si="5"/>
        <v>182.87593564841532</v>
      </c>
      <c r="F156" s="5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17"/>
      <c r="B157" s="137"/>
      <c r="C157" s="137"/>
      <c r="D157" s="137"/>
      <c r="E157" s="138"/>
      <c r="F157" s="5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209" t="s">
        <v>125</v>
      </c>
      <c r="B158" s="189"/>
      <c r="C158" s="189"/>
      <c r="D158" s="189"/>
      <c r="E158" s="19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200" t="s">
        <v>126</v>
      </c>
      <c r="B159" s="193"/>
      <c r="C159" s="136">
        <f>($C$156+$E$156)/((100-6.94)/100)</f>
        <v>4126.7941635683665</v>
      </c>
      <c r="D159" s="161">
        <v>7.0000000000000001E-3</v>
      </c>
      <c r="E159" s="139">
        <f t="shared" ref="E159:E161" si="6">C159*D159</f>
        <v>28.887559144978567</v>
      </c>
      <c r="F159" s="14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200" t="s">
        <v>127</v>
      </c>
      <c r="B160" s="193"/>
      <c r="C160" s="136">
        <f t="shared" ref="C160:C161" si="7">($C$156+$E$156)/((100-6.94)/100)</f>
        <v>4126.7941635683665</v>
      </c>
      <c r="D160" s="161">
        <v>3.2399999999999998E-2</v>
      </c>
      <c r="E160" s="139">
        <f t="shared" si="6"/>
        <v>133.70813089961507</v>
      </c>
      <c r="F160" s="14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200" t="s">
        <v>128</v>
      </c>
      <c r="B161" s="193"/>
      <c r="C161" s="136">
        <f t="shared" si="7"/>
        <v>4126.7941635683665</v>
      </c>
      <c r="D161" s="161">
        <v>0.03</v>
      </c>
      <c r="E161" s="139">
        <f t="shared" si="6"/>
        <v>123.80382490705099</v>
      </c>
      <c r="F161" s="14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202" t="s">
        <v>129</v>
      </c>
      <c r="B162" s="189"/>
      <c r="C162" s="193"/>
      <c r="D162" s="71">
        <f t="shared" ref="D162:E162" si="8">SUM(D159:D161)</f>
        <v>6.9399999999999989E-2</v>
      </c>
      <c r="E162" s="86">
        <f t="shared" si="8"/>
        <v>286.39951495164462</v>
      </c>
      <c r="F162" s="87"/>
      <c r="G162" s="8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202" t="s">
        <v>130</v>
      </c>
      <c r="B163" s="189"/>
      <c r="C163" s="189"/>
      <c r="D163" s="141">
        <f>D155+D156+D162</f>
        <v>0.14939999999999998</v>
      </c>
      <c r="E163" s="72">
        <f>E155+E156+E162+0.01</f>
        <v>575.81512185156396</v>
      </c>
      <c r="F163" s="7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03" t="s">
        <v>131</v>
      </c>
      <c r="B165" s="189"/>
      <c r="C165" s="189"/>
      <c r="D165" s="189"/>
      <c r="E165" s="89" t="s">
        <v>56</v>
      </c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200" t="s">
        <v>115</v>
      </c>
      <c r="B166" s="189"/>
      <c r="C166" s="189"/>
      <c r="D166" s="193"/>
      <c r="E166" s="136">
        <f>E56</f>
        <v>1720.2632727272726</v>
      </c>
      <c r="F166" s="7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200" t="s">
        <v>116</v>
      </c>
      <c r="B167" s="189"/>
      <c r="C167" s="189"/>
      <c r="D167" s="193"/>
      <c r="E167" s="136">
        <f>E92</f>
        <v>1399.7345284541088</v>
      </c>
      <c r="F167" s="7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200" t="s">
        <v>117</v>
      </c>
      <c r="B168" s="189"/>
      <c r="C168" s="189"/>
      <c r="D168" s="193"/>
      <c r="E168" s="136">
        <f>E116</f>
        <v>168.96457386875403</v>
      </c>
      <c r="F168" s="7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200" t="s">
        <v>118</v>
      </c>
      <c r="B169" s="189"/>
      <c r="C169" s="189"/>
      <c r="D169" s="193"/>
      <c r="E169" s="84">
        <f>E149</f>
        <v>233.39</v>
      </c>
      <c r="F169" s="8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200" t="s">
        <v>119</v>
      </c>
      <c r="B170" s="189"/>
      <c r="C170" s="189"/>
      <c r="D170" s="193"/>
      <c r="E170" s="142">
        <f>E142</f>
        <v>28.636666666666667</v>
      </c>
      <c r="F170" s="77"/>
      <c r="G170" s="3"/>
      <c r="H170" s="3"/>
      <c r="I170" s="3"/>
      <c r="J170" s="3"/>
      <c r="K170" s="3"/>
      <c r="L170" s="14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200" t="s">
        <v>132</v>
      </c>
      <c r="B171" s="189"/>
      <c r="C171" s="189"/>
      <c r="D171" s="193"/>
      <c r="E171" s="144">
        <f>E163</f>
        <v>575.81512185156396</v>
      </c>
      <c r="F171" s="14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206" t="s">
        <v>133</v>
      </c>
      <c r="B172" s="189"/>
      <c r="C172" s="189"/>
      <c r="D172" s="193"/>
      <c r="E172" s="146">
        <f>SUM(E166:E171)</f>
        <v>4126.8041635683658</v>
      </c>
      <c r="F172" s="147"/>
      <c r="G172" s="51"/>
      <c r="H172" s="107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148"/>
      <c r="B173" s="148"/>
      <c r="C173" s="148"/>
      <c r="D173" s="148"/>
      <c r="E173" s="149"/>
      <c r="F173" s="147"/>
      <c r="G173" s="51"/>
      <c r="H173" s="107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207" t="s">
        <v>134</v>
      </c>
      <c r="B174" s="193"/>
      <c r="C174" s="150" t="s">
        <v>135</v>
      </c>
      <c r="D174" s="151" t="s">
        <v>136</v>
      </c>
      <c r="E174" s="152" t="s">
        <v>137</v>
      </c>
      <c r="F174" s="147"/>
      <c r="G174" s="51"/>
      <c r="H174" s="107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205" t="s">
        <v>138</v>
      </c>
      <c r="B175" s="193"/>
      <c r="C175" s="153">
        <v>14</v>
      </c>
      <c r="D175" s="134">
        <f>E172*C175</f>
        <v>57775.258289957121</v>
      </c>
      <c r="E175" s="154">
        <f>D175*12</f>
        <v>693303.09947948542</v>
      </c>
      <c r="F175" s="147"/>
      <c r="G175" s="51"/>
      <c r="H175" s="107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155"/>
      <c r="B176" s="155"/>
      <c r="C176" s="155"/>
      <c r="D176" s="155"/>
      <c r="E176" s="147"/>
      <c r="F176" s="147"/>
      <c r="G176" s="51"/>
      <c r="H176" s="107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155"/>
      <c r="B177" s="155"/>
      <c r="C177" s="155"/>
      <c r="D177" s="155"/>
      <c r="E177" s="147"/>
      <c r="F177" s="147"/>
      <c r="G177" s="51"/>
      <c r="H177" s="107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155"/>
      <c r="B178" s="155"/>
      <c r="C178" s="155"/>
      <c r="D178" s="155"/>
      <c r="E178" s="147"/>
      <c r="F178" s="147"/>
      <c r="G178" s="51"/>
      <c r="H178" s="107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155"/>
      <c r="B179" s="155"/>
      <c r="C179" s="155"/>
      <c r="D179" s="155"/>
      <c r="E179" s="147"/>
      <c r="F179" s="147"/>
      <c r="G179" s="51"/>
      <c r="H179" s="107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155"/>
      <c r="B180" s="155"/>
      <c r="C180" s="155"/>
      <c r="D180" s="155"/>
      <c r="E180" s="147"/>
      <c r="F180" s="147"/>
      <c r="G180" s="3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sheetProtection password="EE98" sheet="1" objects="1" scenarios="1" selectLockedCells="1"/>
  <mergeCells count="126"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66:B66"/>
    <mergeCell ref="A67:C67"/>
    <mergeCell ref="A68:C68"/>
    <mergeCell ref="A137:D137"/>
    <mergeCell ref="A145:D145"/>
    <mergeCell ref="A146:D146"/>
    <mergeCell ref="A147:D147"/>
    <mergeCell ref="A148:D148"/>
    <mergeCell ref="A149:D149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150:D150"/>
    <mergeCell ref="A151:D151"/>
    <mergeCell ref="A153:E153"/>
    <mergeCell ref="A154:B154"/>
    <mergeCell ref="A155:B155"/>
    <mergeCell ref="A156:B156"/>
    <mergeCell ref="A158:E158"/>
    <mergeCell ref="A159:B159"/>
    <mergeCell ref="A168:D168"/>
    <mergeCell ref="A169:D169"/>
    <mergeCell ref="A170:D170"/>
    <mergeCell ref="A171:D171"/>
    <mergeCell ref="A172:D172"/>
    <mergeCell ref="A174:B174"/>
    <mergeCell ref="A175:B175"/>
    <mergeCell ref="A160:B160"/>
    <mergeCell ref="A161:B161"/>
    <mergeCell ref="A162:C162"/>
    <mergeCell ref="A163:C163"/>
    <mergeCell ref="A165:D165"/>
    <mergeCell ref="A166:D166"/>
    <mergeCell ref="A167:D167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119:E119"/>
    <mergeCell ref="A120:E120"/>
    <mergeCell ref="B121:B122"/>
    <mergeCell ref="C121:C122"/>
    <mergeCell ref="D121:E121"/>
    <mergeCell ref="A135:D135"/>
    <mergeCell ref="A136:E13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</mergeCells>
  <conditionalFormatting sqref="E13">
    <cfRule type="notContainsBlanks" dxfId="0" priority="1">
      <formula>LEN(TRIM(E13))&gt;0</formula>
    </cfRule>
  </conditionalFormatting>
  <pageMargins left="0.25" right="0.25" top="0.75" bottom="0.75" header="0" footer="0"/>
  <pageSetup paperSize="9" scale="1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8h Limpeza e Higienização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Usuário</cp:lastModifiedBy>
  <dcterms:created xsi:type="dcterms:W3CDTF">2017-08-17T21:14:09Z</dcterms:created>
  <dcterms:modified xsi:type="dcterms:W3CDTF">2022-04-06T14:43:29Z</dcterms:modified>
</cp:coreProperties>
</file>