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1. Hidrojateamento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estinação final e transporte" sheetId="7" r:id="rId7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2">
      <go:sheetsCustomData xmlns:go="http://customooxmlschemas.google.com/" r:id="rId11" roundtripDataChecksum="z43Y8KfKgERqRUl6kJuw01nlt+U/6fBU+14th67AEA0="/>
    </ext>
  </extLst>
</workbook>
</file>

<file path=xl/calcChain.xml><?xml version="1.0" encoding="utf-8"?>
<calcChain xmlns="http://schemas.openxmlformats.org/spreadsheetml/2006/main">
  <c r="E9" i="7" l="1"/>
  <c r="F10" i="7" s="1"/>
  <c r="F184" i="1" s="1"/>
  <c r="E8" i="7"/>
  <c r="E7" i="7"/>
  <c r="E6" i="7"/>
  <c r="C15" i="4"/>
  <c r="C20" i="4" s="1"/>
  <c r="C191" i="1" s="1"/>
  <c r="F13" i="4"/>
  <c r="E13" i="4"/>
  <c r="D13" i="4"/>
  <c r="C25" i="3"/>
  <c r="C27" i="3" s="1"/>
  <c r="C23" i="3"/>
  <c r="C18" i="2"/>
  <c r="C15" i="2"/>
  <c r="E180" i="1"/>
  <c r="E179" i="1"/>
  <c r="C178" i="1"/>
  <c r="E178" i="1" s="1"/>
  <c r="C176" i="1"/>
  <c r="E176" i="1" s="1"/>
  <c r="D177" i="1" s="1"/>
  <c r="E177" i="1" s="1"/>
  <c r="F180" i="1" s="1"/>
  <c r="F182" i="1" s="1"/>
  <c r="C167" i="1"/>
  <c r="E165" i="1"/>
  <c r="E163" i="1"/>
  <c r="D166" i="1" s="1"/>
  <c r="E166" i="1" s="1"/>
  <c r="D167" i="1" s="1"/>
  <c r="E167" i="1" s="1"/>
  <c r="F168" i="1" s="1"/>
  <c r="D153" i="1"/>
  <c r="D152" i="1"/>
  <c r="D150" i="1"/>
  <c r="D148" i="1"/>
  <c r="D146" i="1"/>
  <c r="C146" i="1"/>
  <c r="C158" i="1" s="1"/>
  <c r="E158" i="1" s="1"/>
  <c r="F159" i="1" s="1"/>
  <c r="E138" i="1"/>
  <c r="C136" i="1"/>
  <c r="E136" i="1" s="1"/>
  <c r="E135" i="1"/>
  <c r="D137" i="1" s="1"/>
  <c r="E137" i="1" s="1"/>
  <c r="F138" i="1" s="1"/>
  <c r="D135" i="1"/>
  <c r="E131" i="1"/>
  <c r="C130" i="1"/>
  <c r="D125" i="1"/>
  <c r="E125" i="1" s="1"/>
  <c r="E121" i="1"/>
  <c r="E119" i="1"/>
  <c r="D120" i="1" s="1"/>
  <c r="E120" i="1" s="1"/>
  <c r="F121" i="1" s="1"/>
  <c r="C118" i="1"/>
  <c r="E115" i="1"/>
  <c r="C127" i="1" s="1"/>
  <c r="E104" i="1"/>
  <c r="C103" i="1"/>
  <c r="E103" i="1" s="1"/>
  <c r="F104" i="1" s="1"/>
  <c r="F107" i="1" s="1"/>
  <c r="E102" i="1"/>
  <c r="E101" i="1"/>
  <c r="E100" i="1"/>
  <c r="E99" i="1"/>
  <c r="E98" i="1"/>
  <c r="D103" i="1" s="1"/>
  <c r="E97" i="1"/>
  <c r="E88" i="1"/>
  <c r="D86" i="1"/>
  <c r="E86" i="1" s="1"/>
  <c r="A86" i="1"/>
  <c r="E81" i="1"/>
  <c r="D81" i="1"/>
  <c r="C81" i="1"/>
  <c r="A81" i="1"/>
  <c r="A87" i="1" s="1"/>
  <c r="E80" i="1"/>
  <c r="F82" i="1" s="1"/>
  <c r="D80" i="1"/>
  <c r="C80" i="1"/>
  <c r="A80" i="1"/>
  <c r="D75" i="1"/>
  <c r="E75" i="1" s="1"/>
  <c r="D74" i="1"/>
  <c r="E74" i="1" s="1"/>
  <c r="F76" i="1" s="1"/>
  <c r="E68" i="1"/>
  <c r="E63" i="1"/>
  <c r="D63" i="1"/>
  <c r="E62" i="1"/>
  <c r="E60" i="1"/>
  <c r="E59" i="1"/>
  <c r="D61" i="1" s="1"/>
  <c r="E61" i="1" s="1"/>
  <c r="E57" i="1"/>
  <c r="E53" i="1"/>
  <c r="D48" i="1"/>
  <c r="E48" i="1" s="1"/>
  <c r="D46" i="1"/>
  <c r="E46" i="1" s="1"/>
  <c r="E45" i="1"/>
  <c r="E44" i="1"/>
  <c r="E42" i="1"/>
  <c r="E49" i="1" s="1"/>
  <c r="E34" i="1"/>
  <c r="A34" i="1"/>
  <c r="E31" i="1"/>
  <c r="A30" i="1"/>
  <c r="E29" i="1"/>
  <c r="A29" i="1"/>
  <c r="F24" i="1"/>
  <c r="F23" i="1"/>
  <c r="A23" i="1"/>
  <c r="F22" i="1"/>
  <c r="A22" i="1"/>
  <c r="A21" i="1"/>
  <c r="A20" i="1"/>
  <c r="A19" i="1"/>
  <c r="A18" i="1"/>
  <c r="A15" i="1"/>
  <c r="F14" i="1"/>
  <c r="A14" i="1"/>
  <c r="F13" i="1"/>
  <c r="A13" i="1"/>
  <c r="A12" i="1"/>
  <c r="A11" i="1"/>
  <c r="A10" i="1"/>
  <c r="A9" i="1"/>
  <c r="A8" i="1"/>
  <c r="E7" i="1"/>
  <c r="F7" i="1" s="1"/>
  <c r="A7" i="1"/>
  <c r="D50" i="1" l="1"/>
  <c r="F88" i="1"/>
  <c r="C33" i="3"/>
  <c r="C25" i="2" s="1"/>
  <c r="C28" i="2"/>
  <c r="C28" i="3"/>
  <c r="E118" i="1"/>
  <c r="C128" i="1" s="1"/>
  <c r="D129" i="1" s="1"/>
  <c r="E129" i="1" s="1"/>
  <c r="D130" i="1" s="1"/>
  <c r="E130" i="1" s="1"/>
  <c r="F131" i="1" s="1"/>
  <c r="F171" i="1" s="1"/>
  <c r="C148" i="1"/>
  <c r="E148" i="1" s="1"/>
  <c r="C152" i="1"/>
  <c r="E152" i="1" s="1"/>
  <c r="D87" i="1"/>
  <c r="E87" i="1" s="1"/>
  <c r="D118" i="1"/>
  <c r="E64" i="1"/>
  <c r="C150" i="1"/>
  <c r="E150" i="1" s="1"/>
  <c r="C26" i="3"/>
  <c r="C29" i="2" s="1"/>
  <c r="E146" i="1"/>
  <c r="F154" i="1" s="1"/>
  <c r="C33" i="2" l="1"/>
  <c r="D65" i="1"/>
  <c r="C26" i="2"/>
  <c r="C27" i="2" s="1"/>
  <c r="C17" i="2"/>
  <c r="C23" i="2" s="1"/>
  <c r="C32" i="2" s="1"/>
  <c r="C34" i="2" s="1"/>
  <c r="C30" i="2" l="1"/>
  <c r="C35" i="2" s="1"/>
  <c r="C50" i="1" l="1"/>
  <c r="E50" i="1" s="1"/>
  <c r="E51" i="1" s="1"/>
  <c r="D52" i="1" s="1"/>
  <c r="E52" i="1" s="1"/>
  <c r="F53" i="1" s="1"/>
  <c r="C65" i="1"/>
  <c r="E65" i="1" s="1"/>
  <c r="E66" i="1" s="1"/>
  <c r="D67" i="1" s="1"/>
  <c r="E67" i="1" s="1"/>
  <c r="F68" i="1" s="1"/>
  <c r="F90" i="1" s="1"/>
  <c r="F186" i="1" s="1"/>
  <c r="D191" i="1" l="1"/>
  <c r="E191" i="1" s="1"/>
  <c r="F192" i="1" s="1"/>
  <c r="F194" i="1" s="1"/>
  <c r="F196" i="1" s="1"/>
  <c r="F200" i="1" s="1"/>
</calcChain>
</file>

<file path=xl/sharedStrings.xml><?xml version="1.0" encoding="utf-8"?>
<sst xmlns="http://schemas.openxmlformats.org/spreadsheetml/2006/main" count="412" uniqueCount="274">
  <si>
    <t xml:space="preserve">1. Locação de hidrojateamento </t>
  </si>
  <si>
    <t>Planilha de Composição de Custos</t>
  </si>
  <si>
    <t>Orçamento Sintético</t>
  </si>
  <si>
    <t>Descrição do Item</t>
  </si>
  <si>
    <t>Custo (R$/mês)</t>
  </si>
  <si>
    <t>%</t>
  </si>
  <si>
    <t xml:space="preserve">      3.1.1. Depreciação      </t>
  </si>
  <si>
    <t xml:space="preserve">      3.1.2. Remuneração do Capital     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</si>
  <si>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</si>
  <si>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</si>
  <si>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</si>
  <si>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</si>
  <si>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</si>
  <si>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</si>
  <si>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</si>
  <si>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</si>
  <si>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Motorista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</si>
  <si>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</si>
  <si>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</si>
  <si>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</si>
  <si>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</si>
  <si>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</si>
  <si>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</si>
  <si>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</si>
  <si>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</si>
  <si>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</si>
  <si>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</si>
  <si>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</si>
  <si>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</si>
  <si>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</si>
  <si>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</si>
  <si>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</si>
  <si>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</si>
  <si>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</si>
  <si>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</si>
  <si>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</si>
  <si>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</si>
  <si>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</si>
  <si>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</si>
  <si>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</si>
  <si>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</si>
  <si>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</si>
  <si>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</si>
  <si>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</si>
  <si>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</si>
  <si>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</si>
  <si>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</si>
  <si>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</si>
  <si>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</si>
  <si>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</si>
  <si>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</si>
  <si>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</si>
  <si>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</si>
  <si>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</si>
  <si>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</si>
  <si>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</si>
  <si>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</si>
  <si>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</si>
  <si>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Camiseta e calça</t>
  </si>
  <si>
    <t>Macacão de proteção</t>
  </si>
  <si>
    <t>Luva</t>
  </si>
  <si>
    <t>Protetor auricular</t>
  </si>
  <si>
    <t>Óculos</t>
  </si>
  <si>
    <t>Botina de borracha</t>
  </si>
  <si>
    <t>par</t>
  </si>
  <si>
    <t>Custo Mensal com Uniformes e EPIs (R$/mês)</t>
  </si>
  <si>
    <t>3. Veículos e Equipamentos</t>
  </si>
  <si>
    <t>3.1. Caminhão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</si>
  <si>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</si>
  <si>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</si>
  <si>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</si>
  <si>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</si>
  <si>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</si>
  <si>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</si>
  <si>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</si>
  <si>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</si>
  <si>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</si>
  <si>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</si>
  <si>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</si>
  <si>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</si>
  <si>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</si>
  <si>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</si>
  <si>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</si>
  <si>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</si>
  <si>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</si>
  <si>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</si>
  <si>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</si>
  <si>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</si>
  <si>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</si>
  <si>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</si>
  <si>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</si>
  <si>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</si>
  <si>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</si>
  <si>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</si>
  <si>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</si>
  <si>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</si>
  <si>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</si>
  <si>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</si>
  <si>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</si>
  <si>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</si>
  <si>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</si>
  <si>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</si>
  <si>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</si>
  <si>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</si>
  <si>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</si>
  <si>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</si>
  <si>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</si>
  <si>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</si>
  <si>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</si>
  <si>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</si>
  <si>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</si>
  <si>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</si>
  <si>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</si>
  <si>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</si>
  <si>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</si>
  <si>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</si>
  <si>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</si>
  <si>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</si>
  <si>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</si>
  <si>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</si>
  <si>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</si>
  <si>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</si>
  <si>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</si>
  <si>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</si>
  <si>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</si>
  <si>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</si>
  <si>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</si>
  <si>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</si>
  <si>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</si>
  <si>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TRANSPORTE E DESTINAÇÃO</t>
  </si>
  <si>
    <t xml:space="preserve">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</si>
  <si>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</si>
  <si>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</si>
  <si>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</si>
  <si>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</si>
  <si>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</si>
  <si>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</si>
  <si>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</si>
  <si>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</si>
  <si>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</si>
  <si>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</si>
  <si>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</si>
  <si>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Equipamento combinado composto por sistema de hidrojateamento e de sucção a alto vácuo para trabalhos simultâneos ou isoladamente.</t>
  </si>
  <si>
    <t>No custo do chassis está comtemplado caminhão e equipamento, conforme descrição acima.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</si>
  <si>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</si>
  <si>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</si>
  <si>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</si>
  <si>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</si>
  <si>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</si>
  <si>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</si>
  <si>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</si>
  <si>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</si>
  <si>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</si>
  <si>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</si>
  <si>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</si>
  <si>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</si>
  <si>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</si>
  <si>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</si>
  <si>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</si>
  <si>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</si>
  <si>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</si>
  <si>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</si>
  <si>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</si>
  <si>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</si>
  <si>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</si>
  <si>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</si>
  <si>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</si>
  <si>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</si>
  <si>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</si>
  <si>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</si>
  <si>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</si>
  <si>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</si>
  <si>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</si>
  <si>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</si>
  <si>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</si>
  <si>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</si>
  <si>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</si>
  <si>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</si>
  <si>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</si>
  <si>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</si>
  <si>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</si>
  <si>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</si>
  <si>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</si>
  <si>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</si>
  <si>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</si>
  <si>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</si>
  <si>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</si>
  <si>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</si>
  <si>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</si>
  <si>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</si>
  <si>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</si>
  <si>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</si>
  <si>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</si>
  <si>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</si>
  <si>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</si>
  <si>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</si>
  <si>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</si>
  <si>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</si>
  <si>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</si>
  <si>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</t>
  </si>
  <si>
    <t>3. CAGED</t>
  </si>
  <si>
    <t>Rio Grande do Sul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</si>
  <si>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</si>
  <si>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</si>
  <si>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</si>
  <si>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</si>
  <si>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</si>
  <si>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</si>
  <si>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</si>
  <si>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</si>
  <si>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</si>
  <si>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</si>
  <si>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</si>
  <si>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</si>
  <si>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</si>
  <si>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</si>
  <si>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</si>
  <si>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</si>
  <si>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</si>
  <si>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</si>
  <si>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</si>
  <si>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</si>
  <si>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</si>
  <si>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</si>
  <si>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</si>
  <si>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</si>
  <si>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</si>
  <si>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</si>
  <si>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</si>
  <si>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</si>
  <si>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</si>
  <si>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</si>
  <si>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</si>
  <si>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</si>
  <si>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</si>
  <si>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</si>
  <si>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</si>
  <si>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</si>
  <si>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</si>
  <si>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</si>
  <si>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</si>
  <si>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</si>
  <si>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</si>
  <si>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</si>
  <si>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</si>
  <si>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</si>
  <si>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</si>
  <si>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</si>
  <si>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</si>
  <si>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</si>
  <si>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</si>
  <si>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</si>
  <si>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</si>
  <si>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</si>
  <si>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</si>
  <si>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</si>
  <si>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</si>
  <si>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</si>
  <si>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</si>
  <si>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</si>
  <si>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TRATAMENTO E DESTINAÇÃO FINAL DE RESÍDUOS</t>
  </si>
  <si>
    <t>7- TRANSPORTE E DESTINAÇÃO</t>
  </si>
  <si>
    <t>DISCRIMINAÇÃO</t>
  </si>
  <si>
    <t>UNIDADE</t>
  </si>
  <si>
    <t>QUANTIDADE</t>
  </si>
  <si>
    <t>CUSTO UNITÁRIO</t>
  </si>
  <si>
    <t>SUBTOTAL</t>
  </si>
  <si>
    <t>TOTAL</t>
  </si>
  <si>
    <t>Custo de tratamento e destinação final</t>
  </si>
  <si>
    <t>m³</t>
  </si>
  <si>
    <t>Custo de transporte (3,5 cargas/mês)</t>
  </si>
  <si>
    <t>km</t>
  </si>
  <si>
    <t>Pedágio</t>
  </si>
  <si>
    <t>Total da operação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</si>
</sst>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  <numFmt numFmtId="171" formatCode="_-&quot;R$&quot;\ * #,##0.00_-;\-&quot;R$&quot;\ * #,##0.00_-;_-&quot;R$&quot;\ * &quot;-&quot;??_-;_-@"/>
  </numFmts>
  <fonts count="2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sz val="13"/>
      <color rgb="FF4A4A4A"/>
      <name val="Calibri"/>
    </font>
    <font>
      <b/>
      <sz val="12"/>
      <color rgb="FFFF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5" borderId="39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0" fontId="1" fillId="6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167" fontId="1" fillId="5" borderId="18" xfId="0" applyNumberFormat="1" applyFont="1" applyFill="1" applyBorder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vertical="center"/>
    </xf>
    <xf numFmtId="167" fontId="1" fillId="0" borderId="18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13" fontId="1" fillId="3" borderId="18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6" borderId="18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4" borderId="37" xfId="0" applyNumberFormat="1" applyFont="1" applyFill="1" applyBorder="1" applyAlignment="1">
      <alignment horizontal="center" vertical="center"/>
    </xf>
    <xf numFmtId="164" fontId="15" fillId="7" borderId="51" xfId="0" applyNumberFormat="1" applyFont="1" applyFill="1" applyBorder="1" applyAlignment="1">
      <alignment horizontal="center"/>
    </xf>
    <xf numFmtId="4" fontId="7" fillId="2" borderId="35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/>
    <xf numFmtId="4" fontId="1" fillId="0" borderId="29" xfId="0" applyNumberFormat="1" applyFont="1" applyBorder="1"/>
    <xf numFmtId="0" fontId="4" fillId="0" borderId="55" xfId="0" applyFont="1" applyBorder="1"/>
    <xf numFmtId="0" fontId="4" fillId="0" borderId="56" xfId="0" applyFont="1" applyBorder="1"/>
    <xf numFmtId="0" fontId="4" fillId="0" borderId="57" xfId="0" applyFont="1" applyBorder="1"/>
    <xf numFmtId="10" fontId="4" fillId="0" borderId="57" xfId="0" applyNumberFormat="1" applyFont="1" applyBorder="1" applyAlignment="1">
      <alignment horizontal="right"/>
    </xf>
    <xf numFmtId="0" fontId="5" fillId="0" borderId="56" xfId="0" applyFont="1" applyBorder="1"/>
    <xf numFmtId="10" fontId="5" fillId="0" borderId="57" xfId="0" applyNumberFormat="1" applyFont="1" applyBorder="1" applyAlignment="1">
      <alignment horizontal="right"/>
    </xf>
    <xf numFmtId="0" fontId="1" fillId="8" borderId="58" xfId="0" applyFont="1" applyFill="1" applyBorder="1"/>
    <xf numFmtId="0" fontId="1" fillId="8" borderId="59" xfId="0" applyFont="1" applyFill="1" applyBorder="1"/>
    <xf numFmtId="10" fontId="1" fillId="8" borderId="60" xfId="0" applyNumberFormat="1" applyFont="1" applyFill="1" applyBorder="1"/>
    <xf numFmtId="10" fontId="1" fillId="0" borderId="0" xfId="0" applyNumberFormat="1" applyFont="1"/>
    <xf numFmtId="9" fontId="1" fillId="0" borderId="0" xfId="0" applyNumberFormat="1" applyFont="1"/>
    <xf numFmtId="0" fontId="4" fillId="0" borderId="56" xfId="0" applyFont="1" applyBorder="1" applyAlignment="1">
      <alignment wrapText="1"/>
    </xf>
    <xf numFmtId="0" fontId="1" fillId="9" borderId="61" xfId="0" applyFont="1" applyFill="1" applyBorder="1"/>
    <xf numFmtId="0" fontId="5" fillId="9" borderId="62" xfId="0" applyFont="1" applyFill="1" applyBorder="1"/>
    <xf numFmtId="10" fontId="5" fillId="9" borderId="63" xfId="0" applyNumberFormat="1" applyFont="1" applyFill="1" applyBorder="1" applyAlignment="1">
      <alignment horizontal="right"/>
    </xf>
    <xf numFmtId="0" fontId="1" fillId="7" borderId="40" xfId="0" applyFont="1" applyFill="1" applyBorder="1"/>
    <xf numFmtId="0" fontId="1" fillId="0" borderId="29" xfId="0" applyFont="1" applyBorder="1"/>
    <xf numFmtId="0" fontId="1" fillId="0" borderId="8" xfId="0" applyFont="1" applyBorder="1"/>
    <xf numFmtId="0" fontId="5" fillId="0" borderId="26" xfId="0" applyFont="1" applyBorder="1"/>
    <xf numFmtId="0" fontId="1" fillId="0" borderId="57" xfId="0" applyFont="1" applyBorder="1"/>
    <xf numFmtId="0" fontId="5" fillId="3" borderId="60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4" fillId="0" borderId="57" xfId="0" applyFont="1" applyBorder="1" applyAlignment="1">
      <alignment horizontal="right"/>
    </xf>
    <xf numFmtId="0" fontId="1" fillId="0" borderId="26" xfId="0" applyFont="1" applyBorder="1"/>
    <xf numFmtId="0" fontId="5" fillId="0" borderId="57" xfId="0" applyFont="1" applyBorder="1" applyAlignment="1">
      <alignment horizontal="right"/>
    </xf>
    <xf numFmtId="170" fontId="5" fillId="0" borderId="57" xfId="0" applyNumberFormat="1" applyFont="1" applyBorder="1" applyAlignment="1">
      <alignment horizontal="right"/>
    </xf>
    <xf numFmtId="9" fontId="5" fillId="0" borderId="57" xfId="0" applyNumberFormat="1" applyFont="1" applyBorder="1" applyAlignment="1">
      <alignment horizontal="right"/>
    </xf>
    <xf numFmtId="0" fontId="5" fillId="0" borderId="65" xfId="0" applyFont="1" applyBorder="1"/>
    <xf numFmtId="9" fontId="5" fillId="0" borderId="66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4" fontId="17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/>
    <xf numFmtId="9" fontId="4" fillId="0" borderId="68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68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6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68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24" xfId="0" applyFont="1" applyBorder="1"/>
    <xf numFmtId="0" fontId="4" fillId="0" borderId="71" xfId="0" applyFont="1" applyBorder="1" applyAlignment="1">
      <alignment horizontal="left" vertical="center"/>
    </xf>
    <xf numFmtId="10" fontId="4" fillId="3" borderId="73" xfId="0" applyNumberFormat="1" applyFont="1" applyFill="1" applyBorder="1" applyAlignment="1">
      <alignment horizontal="center" vertical="center"/>
    </xf>
    <xf numFmtId="0" fontId="4" fillId="0" borderId="68" xfId="0" applyFont="1" applyBorder="1"/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74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66" xfId="0" applyFont="1" applyBorder="1" applyAlignment="1">
      <alignment vertical="center"/>
    </xf>
    <xf numFmtId="0" fontId="5" fillId="8" borderId="75" xfId="0" applyFont="1" applyFill="1" applyBorder="1" applyAlignment="1">
      <alignment vertical="center" wrapText="1"/>
    </xf>
    <xf numFmtId="0" fontId="4" fillId="8" borderId="51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71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73" xfId="0" applyNumberFormat="1" applyFont="1" applyBorder="1" applyAlignment="1">
      <alignment horizontal="right"/>
    </xf>
    <xf numFmtId="0" fontId="4" fillId="0" borderId="4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68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7" fillId="0" borderId="0" xfId="0" applyFont="1"/>
    <xf numFmtId="0" fontId="19" fillId="0" borderId="68" xfId="0" applyFont="1" applyBorder="1" applyAlignment="1">
      <alignment horizontal="center" vertical="center"/>
    </xf>
    <xf numFmtId="2" fontId="19" fillId="11" borderId="18" xfId="0" applyNumberFormat="1" applyFont="1" applyFill="1" applyBorder="1" applyAlignment="1">
      <alignment horizontal="right" vertical="center"/>
    </xf>
    <xf numFmtId="0" fontId="19" fillId="0" borderId="71" xfId="0" applyFont="1" applyBorder="1" applyAlignment="1">
      <alignment horizontal="center" vertical="center"/>
    </xf>
    <xf numFmtId="2" fontId="19" fillId="11" borderId="20" xfId="0" applyNumberFormat="1" applyFont="1" applyFill="1" applyBorder="1" applyAlignment="1">
      <alignment horizontal="right" vertical="center"/>
    </xf>
    <xf numFmtId="0" fontId="2" fillId="10" borderId="77" xfId="0" applyFont="1" applyFill="1" applyBorder="1" applyAlignment="1">
      <alignment horizontal="center"/>
    </xf>
    <xf numFmtId="0" fontId="1" fillId="0" borderId="78" xfId="0" applyFont="1" applyBorder="1"/>
    <xf numFmtId="0" fontId="20" fillId="0" borderId="78" xfId="0" applyFont="1" applyBorder="1" applyAlignment="1">
      <alignment horizontal="left"/>
    </xf>
    <xf numFmtId="0" fontId="20" fillId="0" borderId="79" xfId="0" applyFont="1" applyBorder="1" applyAlignment="1">
      <alignment horizontal="left"/>
    </xf>
    <xf numFmtId="0" fontId="4" fillId="7" borderId="40" xfId="0" applyFont="1" applyFill="1" applyBorder="1"/>
    <xf numFmtId="0" fontId="4" fillId="7" borderId="80" xfId="0" applyFont="1" applyFill="1" applyBorder="1"/>
    <xf numFmtId="0" fontId="7" fillId="7" borderId="61" xfId="0" applyFont="1" applyFill="1" applyBorder="1"/>
    <xf numFmtId="0" fontId="7" fillId="7" borderId="62" xfId="0" applyFont="1" applyFill="1" applyBorder="1" applyAlignment="1">
      <alignment horizontal="center"/>
    </xf>
    <xf numFmtId="0" fontId="7" fillId="7" borderId="63" xfId="0" applyFont="1" applyFill="1" applyBorder="1" applyAlignment="1">
      <alignment horizontal="center"/>
    </xf>
    <xf numFmtId="0" fontId="7" fillId="7" borderId="39" xfId="0" applyFont="1" applyFill="1" applyBorder="1"/>
    <xf numFmtId="0" fontId="7" fillId="7" borderId="59" xfId="0" applyFont="1" applyFill="1" applyBorder="1" applyAlignment="1">
      <alignment horizontal="center"/>
    </xf>
    <xf numFmtId="168" fontId="1" fillId="7" borderId="59" xfId="0" applyNumberFormat="1" applyFont="1" applyFill="1" applyBorder="1" applyAlignment="1">
      <alignment horizontal="center"/>
    </xf>
    <xf numFmtId="171" fontId="1" fillId="7" borderId="59" xfId="0" applyNumberFormat="1" applyFont="1" applyFill="1" applyBorder="1" applyAlignment="1">
      <alignment horizontal="right"/>
    </xf>
    <xf numFmtId="0" fontId="4" fillId="7" borderId="81" xfId="0" applyFont="1" applyFill="1" applyBorder="1"/>
    <xf numFmtId="171" fontId="4" fillId="7" borderId="59" xfId="0" applyNumberFormat="1" applyFont="1" applyFill="1" applyBorder="1"/>
    <xf numFmtId="0" fontId="4" fillId="7" borderId="62" xfId="0" applyFont="1" applyFill="1" applyBorder="1"/>
    <xf numFmtId="171" fontId="1" fillId="7" borderId="81" xfId="0" applyNumberFormat="1" applyFont="1" applyFill="1" applyBorder="1"/>
    <xf numFmtId="2" fontId="1" fillId="7" borderId="60" xfId="0" applyNumberFormat="1" applyFont="1" applyFill="1" applyBorder="1" applyAlignment="1">
      <alignment horizontal="center"/>
    </xf>
    <xf numFmtId="171" fontId="7" fillId="7" borderId="63" xfId="0" applyNumberFormat="1" applyFont="1" applyFill="1" applyBorder="1"/>
    <xf numFmtId="171" fontId="1" fillId="7" borderId="40" xfId="0" applyNumberFormat="1" applyFont="1" applyFill="1" applyBorder="1"/>
    <xf numFmtId="171" fontId="4" fillId="7" borderId="40" xfId="0" applyNumberFormat="1" applyFont="1" applyFill="1" applyBorder="1"/>
    <xf numFmtId="0" fontId="10" fillId="5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16" fillId="7" borderId="52" xfId="0" applyFont="1" applyFill="1" applyBorder="1"/>
    <xf numFmtId="0" fontId="3" fillId="0" borderId="53" xfId="0" applyFont="1" applyBorder="1"/>
    <xf numFmtId="0" fontId="3" fillId="0" borderId="54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164" fontId="7" fillId="0" borderId="9" xfId="0" applyNumberFormat="1" applyFont="1" applyBorder="1" applyAlignment="1">
      <alignment horizontal="center" vertical="center"/>
    </xf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4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64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67" xfId="0" applyFont="1" applyBorder="1"/>
    <xf numFmtId="0" fontId="4" fillId="0" borderId="48" xfId="0" applyFont="1" applyBorder="1" applyAlignment="1">
      <alignment horizontal="center" vertical="center"/>
    </xf>
    <xf numFmtId="0" fontId="3" fillId="0" borderId="72" xfId="0" applyFont="1" applyBorder="1"/>
    <xf numFmtId="0" fontId="6" fillId="10" borderId="9" xfId="0" applyFont="1" applyFill="1" applyBorder="1" applyAlignment="1">
      <alignment horizontal="center" vertical="center"/>
    </xf>
    <xf numFmtId="0" fontId="3" fillId="0" borderId="76" xfId="0" applyFont="1" applyBorder="1"/>
    <xf numFmtId="0" fontId="7" fillId="7" borderId="52" xfId="0" applyFont="1" applyFill="1" applyBorder="1" applyAlignment="1">
      <alignment horizontal="center"/>
    </xf>
    <xf numFmtId="0" fontId="7" fillId="7" borderId="5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/>
  </sheetViews>
  <sheetFormatPr defaultColWidth="12.5703125" defaultRowHeight="15" customHeight="1" x14ac:dyDescent="0.2"/>
  <cols>
    <col min="1" max="1" width="44.7109375" customWidth="1"/>
    <col min="2" max="2" width="16" customWidth="1"/>
    <col min="3" max="3" width="11.85546875" customWidth="1"/>
    <col min="4" max="4" width="14.7109375" customWidth="1"/>
    <col min="5" max="5" width="15.28515625" customWidth="1"/>
    <col min="6" max="6" width="13.28515625" customWidth="1"/>
    <col min="7" max="7" width="28.140625" customWidth="1"/>
    <col min="8" max="8" width="9.140625" customWidth="1"/>
    <col min="9" max="9" width="14.7109375" customWidth="1"/>
    <col min="10" max="10" width="13.285156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48" t="s">
        <v>0</v>
      </c>
      <c r="B2" s="249"/>
      <c r="C2" s="249"/>
      <c r="D2" s="249"/>
      <c r="E2" s="249"/>
      <c r="F2" s="250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51" t="s">
        <v>1</v>
      </c>
      <c r="B3" s="252"/>
      <c r="C3" s="252"/>
      <c r="D3" s="252"/>
      <c r="E3" s="252"/>
      <c r="F3" s="253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54" t="s">
        <v>2</v>
      </c>
      <c r="B5" s="255"/>
      <c r="C5" s="255"/>
      <c r="D5" s="255"/>
      <c r="E5" s="255"/>
      <c r="F5" s="256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3</v>
      </c>
      <c r="B6" s="9"/>
      <c r="C6" s="9"/>
      <c r="D6" s="10"/>
      <c r="E6" s="11" t="s">
        <v>4</v>
      </c>
      <c r="F6" s="12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SUM(E8:E12)</f>
        <v>11372.52</v>
      </c>
      <c r="F7" s="16">
        <f>IFERROR(E7/$E$24,0)</f>
        <v>0.41988042151526633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 Motorista</v>
      </c>
      <c r="B8" s="20"/>
      <c r="C8" s="20"/>
      <c r="D8" s="20"/>
      <c r="E8" s="21">
        <v>4879.2299999999996</v>
      </c>
      <c r="F8" s="16">
        <v>0.19040000000000001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v>4846.47</v>
      </c>
      <c r="F9" s="16">
        <v>9.2499999999999999E-2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v>637.55999999999995</v>
      </c>
      <c r="F10" s="16">
        <v>1.38E-2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v>847.56</v>
      </c>
      <c r="F11" s="16">
        <v>1.61E-2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v>161.69999999999999</v>
      </c>
      <c r="F12" s="16">
        <v>7.0000000000000001E-3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57" t="str">
        <f>A92</f>
        <v>2. Uniformes e Equipamentos de Proteção Individual</v>
      </c>
      <c r="B13" s="258"/>
      <c r="C13" s="258"/>
      <c r="D13" s="14"/>
      <c r="E13" s="15">
        <v>127.05</v>
      </c>
      <c r="F13" s="16">
        <f t="shared" ref="F13:F14" si="0">IFERROR(E13/$E$24,0)</f>
        <v>4.6907640130344538E-3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A109</f>
        <v>3. Veículos e Equipamentos</v>
      </c>
      <c r="B14" s="23"/>
      <c r="C14" s="14"/>
      <c r="D14" s="14"/>
      <c r="E14" s="15">
        <v>8031.87</v>
      </c>
      <c r="F14" s="16">
        <f t="shared" si="0"/>
        <v>0.29654157224219629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A111</f>
        <v>3.1. Caminhão</v>
      </c>
      <c r="B15" s="25"/>
      <c r="C15" s="20"/>
      <c r="D15" s="20"/>
      <c r="E15" s="21"/>
      <c r="F15" s="16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6</v>
      </c>
      <c r="B16" s="25"/>
      <c r="C16" s="20"/>
      <c r="D16" s="20"/>
      <c r="E16" s="21">
        <v>924</v>
      </c>
      <c r="F16" s="16">
        <v>0.04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7</v>
      </c>
      <c r="B17" s="25"/>
      <c r="C17" s="20"/>
      <c r="D17" s="20"/>
      <c r="E17" s="21">
        <v>693</v>
      </c>
      <c r="F17" s="16">
        <v>0.03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A133</f>
        <v>3.1.3. Impostos e Seguros</v>
      </c>
      <c r="B18" s="25"/>
      <c r="C18" s="20"/>
      <c r="D18" s="20"/>
      <c r="E18" s="21">
        <v>462</v>
      </c>
      <c r="F18" s="16">
        <v>0.02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A140</f>
        <v>3.1.4. Consumos</v>
      </c>
      <c r="B19" s="25"/>
      <c r="C19" s="20"/>
      <c r="D19" s="20"/>
      <c r="E19" s="21">
        <v>5775</v>
      </c>
      <c r="F19" s="16">
        <v>0.25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A156</f>
        <v>3.1.5. Manutenção</v>
      </c>
      <c r="B20" s="25"/>
      <c r="C20" s="20"/>
      <c r="D20" s="20"/>
      <c r="E20" s="21">
        <v>115.5</v>
      </c>
      <c r="F20" s="16">
        <v>5.0000000000000001E-3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A161</f>
        <v>3.1.6. Pneus</v>
      </c>
      <c r="B21" s="25"/>
      <c r="C21" s="20"/>
      <c r="D21" s="20"/>
      <c r="E21" s="21">
        <v>62.47</v>
      </c>
      <c r="F21" s="16">
        <v>2.7000000000000001E-3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A173</f>
        <v>4. Monitoramento da Frota</v>
      </c>
      <c r="B22" s="23"/>
      <c r="C22" s="14"/>
      <c r="D22" s="14"/>
      <c r="E22" s="15">
        <v>92.4</v>
      </c>
      <c r="F22" s="16">
        <f t="shared" ref="F22:F24" si="1">IFERROR(E22/$E$24,0)</f>
        <v>3.4114647367523301E-3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2" t="str">
        <f>A188</f>
        <v>5. Benefícios e Despesas Indiretas - BDI</v>
      </c>
      <c r="B23" s="23"/>
      <c r="C23" s="14"/>
      <c r="D23" s="14"/>
      <c r="E23" s="27">
        <v>7461.3</v>
      </c>
      <c r="F23" s="16">
        <f t="shared" si="1"/>
        <v>0.27547577749275065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8" t="s">
        <v>8</v>
      </c>
      <c r="B24" s="29"/>
      <c r="C24" s="30"/>
      <c r="D24" s="30"/>
      <c r="E24" s="31">
        <v>27085.14</v>
      </c>
      <c r="F24" s="16">
        <f t="shared" si="1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54" t="s">
        <v>9</v>
      </c>
      <c r="B27" s="255"/>
      <c r="C27" s="255"/>
      <c r="D27" s="255"/>
      <c r="E27" s="256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59" t="s">
        <v>10</v>
      </c>
      <c r="B28" s="255"/>
      <c r="C28" s="255"/>
      <c r="D28" s="260"/>
      <c r="E28" s="32" t="s">
        <v>11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 Motorista</v>
      </c>
      <c r="B29" s="20"/>
      <c r="C29" s="20"/>
      <c r="D29" s="33"/>
      <c r="E29" s="34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5" t="str">
        <f>A55</f>
        <v>1.2. Auxiliar</v>
      </c>
      <c r="B30" s="36"/>
      <c r="C30" s="36"/>
      <c r="D30" s="37"/>
      <c r="E30" s="38">
        <v>1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9" t="s">
        <v>12</v>
      </c>
      <c r="B31" s="40"/>
      <c r="C31" s="40"/>
      <c r="D31" s="41"/>
      <c r="E31" s="42">
        <f>SUM(E29:E30)</f>
        <v>2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3"/>
      <c r="B32" s="44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61" t="s">
        <v>13</v>
      </c>
      <c r="B33" s="262"/>
      <c r="C33" s="262"/>
      <c r="D33" s="263"/>
      <c r="E33" s="32" t="s">
        <v>11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5" t="str">
        <f>+A111</f>
        <v>3.1. Caminhão</v>
      </c>
      <c r="B34" s="20"/>
      <c r="C34" s="20"/>
      <c r="D34" s="33"/>
      <c r="E34" s="46">
        <f>C120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47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8" t="s">
        <v>14</v>
      </c>
      <c r="B36" s="49">
        <v>1</v>
      </c>
      <c r="C36" s="17"/>
      <c r="D36" s="18"/>
      <c r="E36" s="50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47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15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 t="s">
        <v>16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1" t="s">
        <v>17</v>
      </c>
      <c r="B41" s="52" t="s">
        <v>18</v>
      </c>
      <c r="C41" s="52" t="s">
        <v>11</v>
      </c>
      <c r="D41" s="53" t="s">
        <v>19</v>
      </c>
      <c r="E41" s="53" t="s">
        <v>20</v>
      </c>
      <c r="F41" s="54" t="s">
        <v>21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5" t="s">
        <v>22</v>
      </c>
      <c r="B42" s="56" t="s">
        <v>23</v>
      </c>
      <c r="C42" s="56">
        <v>1</v>
      </c>
      <c r="D42" s="57">
        <v>2156.6</v>
      </c>
      <c r="E42" s="58">
        <f>C42*D42</f>
        <v>2156.6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5" t="s">
        <v>24</v>
      </c>
      <c r="B43" s="56" t="s">
        <v>23</v>
      </c>
      <c r="C43" s="56">
        <v>1</v>
      </c>
      <c r="D43" s="59">
        <v>1320</v>
      </c>
      <c r="E43" s="58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60" t="s">
        <v>25</v>
      </c>
      <c r="B44" s="61" t="s">
        <v>26</v>
      </c>
      <c r="C44" s="62">
        <v>0</v>
      </c>
      <c r="D44" s="63">
        <v>0</v>
      </c>
      <c r="E44" s="63">
        <f t="shared" ref="E44:E45" si="2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60" t="s">
        <v>27</v>
      </c>
      <c r="B45" s="61" t="s">
        <v>26</v>
      </c>
      <c r="C45" s="62">
        <v>0</v>
      </c>
      <c r="D45" s="63">
        <v>0</v>
      </c>
      <c r="E45" s="63">
        <f t="shared" si="2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60" t="s">
        <v>28</v>
      </c>
      <c r="B46" s="61" t="s">
        <v>29</v>
      </c>
      <c r="C46" s="1"/>
      <c r="D46" s="63">
        <f>63/302*(SUM(E44:E45))</f>
        <v>0</v>
      </c>
      <c r="E46" s="63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0" t="s">
        <v>30</v>
      </c>
      <c r="B47" s="61"/>
      <c r="C47" s="64">
        <v>1</v>
      </c>
      <c r="D47" s="63"/>
      <c r="E47" s="63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0" t="s">
        <v>31</v>
      </c>
      <c r="B48" s="61" t="s">
        <v>5</v>
      </c>
      <c r="C48" s="65">
        <v>40</v>
      </c>
      <c r="D48" s="66">
        <f>D43*(C48/100)</f>
        <v>528</v>
      </c>
      <c r="E48" s="63">
        <f>D48</f>
        <v>528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7" t="s">
        <v>32</v>
      </c>
      <c r="B49" s="68"/>
      <c r="C49" s="68"/>
      <c r="D49" s="69"/>
      <c r="E49" s="70">
        <f>SUM(E42:E48)</f>
        <v>2684.6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60" t="s">
        <v>33</v>
      </c>
      <c r="B50" s="61" t="s">
        <v>5</v>
      </c>
      <c r="C50" s="71">
        <f>'2.Encargos Sociais'!C35</f>
        <v>0.70595951999999995</v>
      </c>
      <c r="D50" s="63">
        <f>E49</f>
        <v>2684.6</v>
      </c>
      <c r="E50" s="63">
        <f>D50*C50</f>
        <v>1895.2189273919998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7" t="s">
        <v>34</v>
      </c>
      <c r="B51" s="72"/>
      <c r="C51" s="72"/>
      <c r="D51" s="73"/>
      <c r="E51" s="70">
        <f>E49+E50</f>
        <v>4579.8189273919998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60" t="s">
        <v>35</v>
      </c>
      <c r="B52" s="61" t="s">
        <v>36</v>
      </c>
      <c r="C52" s="65">
        <v>1</v>
      </c>
      <c r="D52" s="63">
        <f>E51</f>
        <v>4579.8189273919998</v>
      </c>
      <c r="E52" s="63">
        <f>C52*D52</f>
        <v>4579.8189273919998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4" t="s">
        <v>37</v>
      </c>
      <c r="E53" s="75">
        <f>$B$36</f>
        <v>1</v>
      </c>
      <c r="F53" s="76">
        <f>E52*E53</f>
        <v>4579.8189273919998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5" t="s">
        <v>38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1" t="s">
        <v>17</v>
      </c>
      <c r="B56" s="52" t="s">
        <v>18</v>
      </c>
      <c r="C56" s="52" t="s">
        <v>11</v>
      </c>
      <c r="D56" s="53" t="s">
        <v>19</v>
      </c>
      <c r="E56" s="53" t="s">
        <v>20</v>
      </c>
      <c r="F56" s="54" t="s">
        <v>39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5" t="s">
        <v>22</v>
      </c>
      <c r="B57" s="56" t="s">
        <v>23</v>
      </c>
      <c r="C57" s="56">
        <v>1</v>
      </c>
      <c r="D57" s="57">
        <v>1651.33</v>
      </c>
      <c r="E57" s="58">
        <f>C57*D57</f>
        <v>1651.33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5" t="s">
        <v>24</v>
      </c>
      <c r="B58" s="56" t="s">
        <v>23</v>
      </c>
      <c r="C58" s="56">
        <v>1</v>
      </c>
      <c r="D58" s="59">
        <v>1320</v>
      </c>
      <c r="E58" s="58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60" t="s">
        <v>25</v>
      </c>
      <c r="B59" s="61" t="s">
        <v>26</v>
      </c>
      <c r="C59" s="62">
        <v>0</v>
      </c>
      <c r="D59" s="63"/>
      <c r="E59" s="58">
        <f t="shared" ref="E59:E62" si="3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60" t="s">
        <v>27</v>
      </c>
      <c r="B60" s="61" t="s">
        <v>26</v>
      </c>
      <c r="C60" s="62">
        <v>0</v>
      </c>
      <c r="D60" s="63"/>
      <c r="E60" s="58">
        <f t="shared" si="3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60" t="s">
        <v>28</v>
      </c>
      <c r="B61" s="61" t="s">
        <v>29</v>
      </c>
      <c r="C61" s="1"/>
      <c r="D61" s="63">
        <f>63/302*(SUM(E59:E60))</f>
        <v>0</v>
      </c>
      <c r="E61" s="58">
        <f t="shared" si="3"/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60" t="s">
        <v>30</v>
      </c>
      <c r="B62" s="61"/>
      <c r="C62" s="64">
        <v>1</v>
      </c>
      <c r="D62" s="63"/>
      <c r="E62" s="58">
        <f t="shared" si="3"/>
        <v>0</v>
      </c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60" t="s">
        <v>31</v>
      </c>
      <c r="B63" s="61" t="s">
        <v>5</v>
      </c>
      <c r="C63" s="65">
        <v>40</v>
      </c>
      <c r="D63" s="66">
        <f>D57*(C63/100)</f>
        <v>660.53200000000004</v>
      </c>
      <c r="E63" s="58">
        <f>D63</f>
        <v>660.53200000000004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7" t="s">
        <v>32</v>
      </c>
      <c r="B64" s="68"/>
      <c r="C64" s="68"/>
      <c r="D64" s="69"/>
      <c r="E64" s="70">
        <f>SUM(E57:E63)</f>
        <v>2311.8620000000001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60" t="s">
        <v>33</v>
      </c>
      <c r="B65" s="61" t="s">
        <v>5</v>
      </c>
      <c r="C65" s="71">
        <f>'2.Encargos Sociais'!C35</f>
        <v>0.70595951999999995</v>
      </c>
      <c r="D65" s="63">
        <f>E64</f>
        <v>2311.8620000000001</v>
      </c>
      <c r="E65" s="63">
        <f>D65*C65</f>
        <v>1632.0809878262398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7" t="s">
        <v>34</v>
      </c>
      <c r="B66" s="72"/>
      <c r="C66" s="72"/>
      <c r="D66" s="73"/>
      <c r="E66" s="70">
        <f>E64+E65</f>
        <v>3943.9429878262399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60" t="s">
        <v>35</v>
      </c>
      <c r="B67" s="61" t="s">
        <v>36</v>
      </c>
      <c r="C67" s="65">
        <v>1</v>
      </c>
      <c r="D67" s="63">
        <f>E66</f>
        <v>3943.9429878262399</v>
      </c>
      <c r="E67" s="63">
        <f>C67*D67</f>
        <v>3943.9429878262399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4" t="s">
        <v>37</v>
      </c>
      <c r="E68" s="75">
        <f>$B$36</f>
        <v>1</v>
      </c>
      <c r="F68" s="76">
        <f>E67*E68</f>
        <v>3943.9429878262399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 t="s">
        <v>40</v>
      </c>
      <c r="B70" s="77"/>
      <c r="C70" s="1"/>
      <c r="D70" s="3"/>
      <c r="E70" s="1"/>
      <c r="F70" s="3"/>
      <c r="G70" s="3"/>
      <c r="H70" s="1"/>
      <c r="I70" s="78"/>
      <c r="J70" s="7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51" t="s">
        <v>17</v>
      </c>
      <c r="B71" s="52" t="s">
        <v>18</v>
      </c>
      <c r="C71" s="52" t="s">
        <v>11</v>
      </c>
      <c r="D71" s="53" t="s">
        <v>19</v>
      </c>
      <c r="E71" s="53" t="s">
        <v>20</v>
      </c>
      <c r="F71" s="54" t="s">
        <v>41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0" t="s">
        <v>42</v>
      </c>
      <c r="B72" s="61" t="s">
        <v>29</v>
      </c>
      <c r="C72" s="79">
        <v>2</v>
      </c>
      <c r="D72" s="80">
        <v>6</v>
      </c>
      <c r="E72" s="63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60" t="s">
        <v>43</v>
      </c>
      <c r="B73" s="61" t="s">
        <v>44</v>
      </c>
      <c r="C73" s="81">
        <v>21</v>
      </c>
      <c r="D73" s="58"/>
      <c r="E73" s="58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55" t="s">
        <v>45</v>
      </c>
      <c r="B74" s="56" t="s">
        <v>46</v>
      </c>
      <c r="C74" s="82">
        <v>21</v>
      </c>
      <c r="D74" s="58">
        <f>IFERROR((($C$73*2*$D$72)-(E57*0.06))/($C$73*2),"-")</f>
        <v>3.6409571428571432</v>
      </c>
      <c r="E74" s="58">
        <f t="shared" ref="E74:E75" si="4">IFERROR(C74*D74,"-")</f>
        <v>76.460100000000011</v>
      </c>
      <c r="F74" s="3"/>
      <c r="G74" s="3"/>
      <c r="H74" s="1"/>
      <c r="I74" s="78"/>
      <c r="J74" s="7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55" t="s">
        <v>47</v>
      </c>
      <c r="B75" s="56" t="s">
        <v>46</v>
      </c>
      <c r="C75" s="82">
        <v>21</v>
      </c>
      <c r="D75" s="58">
        <f>IFERROR((($C$73*2*$D$72)-(E42*0.06))/($C$73*2),"-")</f>
        <v>2.9191428571428575</v>
      </c>
      <c r="E75" s="58">
        <f t="shared" si="4"/>
        <v>61.302000000000007</v>
      </c>
      <c r="F75" s="3"/>
      <c r="G75" s="3"/>
      <c r="H75" s="1"/>
      <c r="I75" s="78"/>
      <c r="J75" s="7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42"/>
      <c r="B76" s="243"/>
      <c r="C76" s="243"/>
      <c r="D76" s="243"/>
      <c r="E76" s="244"/>
      <c r="F76" s="83">
        <f>SUM(E73:E75)</f>
        <v>137.76210000000003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 t="s">
        <v>48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1" t="s">
        <v>17</v>
      </c>
      <c r="B79" s="52" t="s">
        <v>18</v>
      </c>
      <c r="C79" s="52" t="s">
        <v>11</v>
      </c>
      <c r="D79" s="53" t="s">
        <v>19</v>
      </c>
      <c r="E79" s="53" t="s">
        <v>20</v>
      </c>
      <c r="F79" s="54" t="s">
        <v>49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4" t="str">
        <f>A74</f>
        <v>Auxiliar</v>
      </c>
      <c r="B80" s="61" t="s">
        <v>50</v>
      </c>
      <c r="C80" s="85">
        <f>C73*C67</f>
        <v>21</v>
      </c>
      <c r="D80" s="86">
        <f>14.73*0.8</f>
        <v>11.784000000000001</v>
      </c>
      <c r="E80" s="87">
        <f t="shared" ref="E80:E81" si="5">C80*D80</f>
        <v>247.46400000000003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60" t="str">
        <f>+A75</f>
        <v>Motorista</v>
      </c>
      <c r="B81" s="61" t="s">
        <v>50</v>
      </c>
      <c r="C81" s="88">
        <f>C73</f>
        <v>21</v>
      </c>
      <c r="D81" s="86">
        <f>D80</f>
        <v>11.784000000000001</v>
      </c>
      <c r="E81" s="75">
        <f t="shared" si="5"/>
        <v>247.46400000000003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83">
        <f>SUM(E80:E81)</f>
        <v>494.92800000000005</v>
      </c>
      <c r="G82" s="3"/>
      <c r="H82" s="1"/>
      <c r="I82" s="78"/>
      <c r="J82" s="7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1"/>
      <c r="I83" s="78"/>
      <c r="J83" s="7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51</v>
      </c>
      <c r="B84" s="1"/>
      <c r="C84" s="1"/>
      <c r="D84" s="3"/>
      <c r="E84" s="3"/>
      <c r="F84" s="17"/>
      <c r="G84" s="3"/>
      <c r="H84" s="1"/>
      <c r="I84" s="78"/>
      <c r="J84" s="7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1" t="s">
        <v>17</v>
      </c>
      <c r="B85" s="52" t="s">
        <v>18</v>
      </c>
      <c r="C85" s="52" t="s">
        <v>11</v>
      </c>
      <c r="D85" s="53" t="s">
        <v>19</v>
      </c>
      <c r="E85" s="53" t="s">
        <v>20</v>
      </c>
      <c r="F85" s="54" t="s">
        <v>52</v>
      </c>
      <c r="G85" s="3"/>
      <c r="H85" s="1"/>
      <c r="I85" s="78"/>
      <c r="J85" s="7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4" t="str">
        <f>A74</f>
        <v>Auxiliar</v>
      </c>
      <c r="B86" s="61" t="s">
        <v>50</v>
      </c>
      <c r="C86" s="85">
        <v>1</v>
      </c>
      <c r="D86" s="86">
        <f>111.82*0.8</f>
        <v>89.456000000000003</v>
      </c>
      <c r="E86" s="87">
        <f t="shared" ref="E86:E87" si="6">C86*D86</f>
        <v>89.456000000000003</v>
      </c>
      <c r="F86" s="17"/>
      <c r="G86" s="3"/>
      <c r="H86" s="1"/>
      <c r="I86" s="78"/>
      <c r="J86" s="7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60" t="str">
        <f>+A81</f>
        <v>Motorista</v>
      </c>
      <c r="B87" s="61" t="s">
        <v>50</v>
      </c>
      <c r="C87" s="88">
        <v>1</v>
      </c>
      <c r="D87" s="86">
        <f>D86</f>
        <v>89.456000000000003</v>
      </c>
      <c r="E87" s="75">
        <f t="shared" si="6"/>
        <v>89.456000000000003</v>
      </c>
      <c r="F87" s="17"/>
      <c r="G87" s="3"/>
      <c r="H87" s="1"/>
      <c r="I87" s="78"/>
      <c r="J87" s="7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4" t="s">
        <v>37</v>
      </c>
      <c r="E88" s="75">
        <f>$B$36</f>
        <v>1</v>
      </c>
      <c r="F88" s="83">
        <f>SUM(E86:E87)*E88</f>
        <v>178.91200000000001</v>
      </c>
      <c r="G88" s="3"/>
      <c r="H88" s="1"/>
      <c r="I88" s="78"/>
      <c r="J88" s="7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78"/>
      <c r="J89" s="7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89" t="s">
        <v>53</v>
      </c>
      <c r="B90" s="90"/>
      <c r="C90" s="90"/>
      <c r="D90" s="30"/>
      <c r="E90" s="91"/>
      <c r="F90" s="83">
        <f>F88+F82+F76+F68+F53</f>
        <v>9335.3640152182397</v>
      </c>
      <c r="G90" s="3"/>
      <c r="H90" s="1"/>
      <c r="I90" s="78"/>
      <c r="J90" s="7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78"/>
      <c r="J91" s="7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54</v>
      </c>
      <c r="B92" s="1"/>
      <c r="C92" s="1"/>
      <c r="D92" s="3"/>
      <c r="E92" s="3"/>
      <c r="F92" s="3"/>
      <c r="G92" s="3"/>
      <c r="H92" s="1"/>
      <c r="I92" s="78"/>
      <c r="J92" s="7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8"/>
      <c r="J93" s="7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55</v>
      </c>
      <c r="B94" s="1"/>
      <c r="C94" s="1"/>
      <c r="D94" s="3"/>
      <c r="E94" s="3"/>
      <c r="F94" s="3"/>
      <c r="G94" s="3"/>
      <c r="H94" s="1"/>
      <c r="I94" s="78"/>
      <c r="J94" s="7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3"/>
      <c r="E95" s="3"/>
      <c r="F95" s="3"/>
      <c r="G95" s="3"/>
      <c r="H95" s="1"/>
      <c r="I95" s="78"/>
      <c r="J95" s="7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1" t="s">
        <v>17</v>
      </c>
      <c r="B96" s="52" t="s">
        <v>18</v>
      </c>
      <c r="C96" s="92" t="s">
        <v>56</v>
      </c>
      <c r="D96" s="53" t="s">
        <v>19</v>
      </c>
      <c r="E96" s="53" t="s">
        <v>20</v>
      </c>
      <c r="F96" s="54" t="s">
        <v>57</v>
      </c>
      <c r="G96" s="3"/>
      <c r="H96" s="1"/>
      <c r="I96" s="78"/>
      <c r="J96" s="7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60" t="s">
        <v>58</v>
      </c>
      <c r="B97" s="61" t="s">
        <v>50</v>
      </c>
      <c r="C97" s="93">
        <v>6</v>
      </c>
      <c r="D97" s="57">
        <v>150</v>
      </c>
      <c r="E97" s="58">
        <f t="shared" ref="E97:E102" si="7">IFERROR(D97/C97,0)</f>
        <v>25</v>
      </c>
      <c r="F97" s="3"/>
      <c r="G97" s="3"/>
      <c r="H97" s="1"/>
      <c r="I97" s="78"/>
      <c r="J97" s="7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60" t="s">
        <v>59</v>
      </c>
      <c r="B98" s="61" t="s">
        <v>50</v>
      </c>
      <c r="C98" s="93">
        <v>6</v>
      </c>
      <c r="D98" s="57">
        <v>40</v>
      </c>
      <c r="E98" s="58">
        <f t="shared" si="7"/>
        <v>6.666666666666667</v>
      </c>
      <c r="F98" s="3"/>
      <c r="G98" s="3"/>
      <c r="H98" s="1"/>
      <c r="I98" s="78"/>
      <c r="J98" s="7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60" t="s">
        <v>60</v>
      </c>
      <c r="B99" s="61" t="s">
        <v>50</v>
      </c>
      <c r="C99" s="94">
        <v>4</v>
      </c>
      <c r="D99" s="57">
        <v>10</v>
      </c>
      <c r="E99" s="58">
        <f t="shared" si="7"/>
        <v>2.5</v>
      </c>
      <c r="F99" s="3"/>
      <c r="G99" s="3"/>
      <c r="H99" s="1"/>
      <c r="I99" s="78"/>
      <c r="J99" s="7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60" t="s">
        <v>61</v>
      </c>
      <c r="B100" s="61" t="s">
        <v>50</v>
      </c>
      <c r="C100" s="94">
        <v>4</v>
      </c>
      <c r="D100" s="57">
        <v>10</v>
      </c>
      <c r="E100" s="58">
        <f t="shared" si="7"/>
        <v>2.5</v>
      </c>
      <c r="F100" s="3"/>
      <c r="G100" s="3"/>
      <c r="H100" s="1"/>
      <c r="I100" s="78"/>
      <c r="J100" s="7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60" t="s">
        <v>62</v>
      </c>
      <c r="B101" s="61" t="s">
        <v>50</v>
      </c>
      <c r="C101" s="93">
        <v>2</v>
      </c>
      <c r="D101" s="57">
        <v>27.05</v>
      </c>
      <c r="E101" s="58">
        <f t="shared" si="7"/>
        <v>13.525</v>
      </c>
      <c r="F101" s="3"/>
      <c r="G101" s="3"/>
      <c r="H101" s="1"/>
      <c r="I101" s="78"/>
      <c r="J101" s="7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60" t="s">
        <v>63</v>
      </c>
      <c r="B102" s="61" t="s">
        <v>64</v>
      </c>
      <c r="C102" s="93">
        <v>6</v>
      </c>
      <c r="D102" s="57">
        <v>80</v>
      </c>
      <c r="E102" s="58">
        <f t="shared" si="7"/>
        <v>13.333333333333334</v>
      </c>
      <c r="F102" s="3"/>
      <c r="G102" s="3"/>
      <c r="H102" s="1"/>
      <c r="I102" s="78"/>
      <c r="J102" s="7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60" t="s">
        <v>35</v>
      </c>
      <c r="B103" s="61" t="s">
        <v>36</v>
      </c>
      <c r="C103" s="46">
        <f>C52+C67</f>
        <v>2</v>
      </c>
      <c r="D103" s="63">
        <f>+SUM(E97:E102)</f>
        <v>63.525000000000006</v>
      </c>
      <c r="E103" s="63">
        <f>C103*D103</f>
        <v>127.05000000000001</v>
      </c>
      <c r="F103" s="3"/>
      <c r="G103" s="3"/>
      <c r="H103" s="1"/>
      <c r="I103" s="78"/>
      <c r="J103" s="7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74" t="s">
        <v>37</v>
      </c>
      <c r="E104" s="75">
        <f>$B$36</f>
        <v>1</v>
      </c>
      <c r="F104" s="76">
        <f>E103*E104</f>
        <v>127.05000000000001</v>
      </c>
      <c r="G104" s="3"/>
      <c r="H104" s="1"/>
      <c r="I104" s="78"/>
      <c r="J104" s="7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78"/>
      <c r="J105" s="7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3"/>
      <c r="E106" s="3"/>
      <c r="F106" s="3"/>
      <c r="G106" s="3"/>
      <c r="H106" s="1"/>
      <c r="I106" s="78"/>
      <c r="J106" s="7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89" t="s">
        <v>65</v>
      </c>
      <c r="B107" s="95"/>
      <c r="C107" s="95"/>
      <c r="D107" s="96"/>
      <c r="E107" s="97"/>
      <c r="F107" s="98">
        <f>+F104</f>
        <v>127.05000000000001</v>
      </c>
      <c r="G107" s="3"/>
      <c r="H107" s="1"/>
      <c r="I107" s="78"/>
      <c r="J107" s="7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3"/>
      <c r="E108" s="3"/>
      <c r="F108" s="3"/>
      <c r="G108" s="3"/>
      <c r="H108" s="1"/>
      <c r="I108" s="78"/>
      <c r="J108" s="7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8" t="s">
        <v>66</v>
      </c>
      <c r="B109" s="1"/>
      <c r="C109" s="1"/>
      <c r="D109" s="3"/>
      <c r="E109" s="3"/>
      <c r="F109" s="3"/>
      <c r="G109" s="3"/>
      <c r="H109" s="1"/>
      <c r="I109" s="78"/>
      <c r="J109" s="7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99"/>
      <c r="C110" s="1"/>
      <c r="D110" s="3"/>
      <c r="E110" s="3"/>
      <c r="F110" s="3"/>
      <c r="G110" s="3"/>
      <c r="H110" s="1"/>
      <c r="I110" s="78"/>
      <c r="J110" s="7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 t="s">
        <v>67</v>
      </c>
      <c r="B111" s="1"/>
      <c r="C111" s="1"/>
      <c r="D111" s="3"/>
      <c r="E111" s="3"/>
      <c r="F111" s="3"/>
      <c r="G111" s="3"/>
      <c r="H111" s="1"/>
      <c r="I111" s="78"/>
      <c r="J111" s="7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3"/>
      <c r="E112" s="3"/>
      <c r="F112" s="3"/>
      <c r="G112" s="3"/>
      <c r="H112" s="1"/>
      <c r="I112" s="78"/>
      <c r="J112" s="7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99" t="s">
        <v>68</v>
      </c>
      <c r="B113" s="1"/>
      <c r="C113" s="1"/>
      <c r="D113" s="3"/>
      <c r="E113" s="3"/>
      <c r="F113" s="3"/>
      <c r="G113" s="3"/>
      <c r="H113" s="1"/>
      <c r="I113" s="78"/>
      <c r="J113" s="7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1" t="s">
        <v>17</v>
      </c>
      <c r="B114" s="52" t="s">
        <v>18</v>
      </c>
      <c r="C114" s="52" t="s">
        <v>11</v>
      </c>
      <c r="D114" s="53" t="s">
        <v>19</v>
      </c>
      <c r="E114" s="53" t="s">
        <v>20</v>
      </c>
      <c r="F114" s="54" t="s">
        <v>69</v>
      </c>
      <c r="G114" s="3"/>
      <c r="H114" s="1"/>
      <c r="I114" s="78"/>
      <c r="J114" s="7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5" t="s">
        <v>70</v>
      </c>
      <c r="B115" s="56" t="s">
        <v>50</v>
      </c>
      <c r="C115" s="56">
        <v>1</v>
      </c>
      <c r="D115" s="57">
        <v>720000</v>
      </c>
      <c r="E115" s="58">
        <f>C115*D115</f>
        <v>720000</v>
      </c>
      <c r="F115" s="3"/>
      <c r="G115" s="3"/>
      <c r="H115" s="1"/>
      <c r="I115" s="78"/>
      <c r="J115" s="7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60" t="s">
        <v>71</v>
      </c>
      <c r="B116" s="61" t="s">
        <v>72</v>
      </c>
      <c r="C116" s="65">
        <v>10</v>
      </c>
      <c r="D116" s="63"/>
      <c r="E116" s="63"/>
      <c r="F116" s="3"/>
      <c r="G116" s="3"/>
      <c r="H116" s="1"/>
      <c r="I116" s="78"/>
      <c r="J116" s="7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60" t="s">
        <v>73</v>
      </c>
      <c r="B117" s="61" t="s">
        <v>72</v>
      </c>
      <c r="C117" s="65">
        <v>0</v>
      </c>
      <c r="D117" s="63"/>
      <c r="E117" s="63"/>
      <c r="F117" s="100"/>
      <c r="G117" s="3"/>
      <c r="H117" s="1"/>
      <c r="I117" s="78"/>
      <c r="J117" s="7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60" t="s">
        <v>74</v>
      </c>
      <c r="B118" s="61" t="s">
        <v>5</v>
      </c>
      <c r="C118" s="101">
        <f>IFERROR(VLOOKUP(C116,'5. Depreciação'!A3:B17,2,FALSE),0)</f>
        <v>65.180000000000007</v>
      </c>
      <c r="D118" s="63">
        <f>E115</f>
        <v>720000</v>
      </c>
      <c r="E118" s="63">
        <f>C118*D118/100</f>
        <v>469296.00000000006</v>
      </c>
      <c r="F118" s="3"/>
      <c r="G118" s="3"/>
      <c r="H118" s="1"/>
      <c r="I118" s="78"/>
      <c r="J118" s="7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02" t="s">
        <v>75</v>
      </c>
      <c r="B119" s="103" t="s">
        <v>23</v>
      </c>
      <c r="C119" s="103">
        <v>120</v>
      </c>
      <c r="D119" s="104">
        <v>314160</v>
      </c>
      <c r="E119" s="104">
        <f>IFERROR(D119/C119,0)</f>
        <v>2618</v>
      </c>
      <c r="F119" s="3"/>
      <c r="G119" s="3"/>
      <c r="H119" s="1"/>
      <c r="I119" s="78"/>
      <c r="J119" s="7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67" t="s">
        <v>76</v>
      </c>
      <c r="B120" s="105" t="s">
        <v>50</v>
      </c>
      <c r="C120" s="65">
        <v>1</v>
      </c>
      <c r="D120" s="70">
        <f>E119</f>
        <v>2618</v>
      </c>
      <c r="E120" s="106">
        <f>C120*D120</f>
        <v>2618</v>
      </c>
      <c r="F120" s="3"/>
      <c r="G120" s="3"/>
      <c r="H120" s="1"/>
      <c r="I120" s="78"/>
      <c r="J120" s="7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07"/>
      <c r="B121" s="107"/>
      <c r="C121" s="107"/>
      <c r="D121" s="74" t="s">
        <v>37</v>
      </c>
      <c r="E121" s="75">
        <f>$B$36</f>
        <v>1</v>
      </c>
      <c r="F121" s="98">
        <f>E120*E121</f>
        <v>2618</v>
      </c>
      <c r="G121" s="3"/>
      <c r="H121" s="1"/>
      <c r="I121" s="78"/>
      <c r="J121" s="7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3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99" t="s">
        <v>77</v>
      </c>
      <c r="B123" s="1"/>
      <c r="C123" s="1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08" t="s">
        <v>17</v>
      </c>
      <c r="B124" s="109" t="s">
        <v>18</v>
      </c>
      <c r="C124" s="109" t="s">
        <v>11</v>
      </c>
      <c r="D124" s="53" t="s">
        <v>19</v>
      </c>
      <c r="E124" s="110" t="s">
        <v>20</v>
      </c>
      <c r="F124" s="54" t="s">
        <v>78</v>
      </c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60" t="s">
        <v>79</v>
      </c>
      <c r="B125" s="61" t="s">
        <v>50</v>
      </c>
      <c r="C125" s="56">
        <v>1</v>
      </c>
      <c r="D125" s="63">
        <f>D115</f>
        <v>720000</v>
      </c>
      <c r="E125" s="63">
        <f>C125*D125</f>
        <v>720000</v>
      </c>
      <c r="F125" s="100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60" t="s">
        <v>80</v>
      </c>
      <c r="B126" s="61" t="s">
        <v>5</v>
      </c>
      <c r="C126" s="111">
        <v>11.25</v>
      </c>
      <c r="D126" s="63"/>
      <c r="E126" s="63"/>
      <c r="F126" s="100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60" t="s">
        <v>81</v>
      </c>
      <c r="B127" s="61" t="s">
        <v>29</v>
      </c>
      <c r="C127" s="63">
        <f>IFERROR(IF(C117&lt;=C116,E115-(C118/(100*C116)*C117)*E115,E115-E118),0)</f>
        <v>720000</v>
      </c>
      <c r="D127" s="63"/>
      <c r="E127" s="63"/>
      <c r="F127" s="100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60" t="s">
        <v>82</v>
      </c>
      <c r="B128" s="61" t="s">
        <v>29</v>
      </c>
      <c r="C128" s="63">
        <f>IFERROR(IF(C117&gt;=C116,C127,((((C127)-(E115-E118))*(((C116-C117)+1)/(2*(C116-C117))))+(E115-E118))),0)</f>
        <v>508816.8</v>
      </c>
      <c r="D128" s="63"/>
      <c r="E128" s="63"/>
      <c r="F128" s="100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02" t="s">
        <v>83</v>
      </c>
      <c r="B129" s="103" t="s">
        <v>29</v>
      </c>
      <c r="C129" s="103"/>
      <c r="D129" s="104">
        <f>C126*C128/12/100</f>
        <v>4770.1575000000003</v>
      </c>
      <c r="E129" s="104">
        <f>D129</f>
        <v>4770.1575000000003</v>
      </c>
      <c r="F129" s="100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67" t="s">
        <v>76</v>
      </c>
      <c r="B130" s="105" t="s">
        <v>50</v>
      </c>
      <c r="C130" s="61">
        <f>C120</f>
        <v>1</v>
      </c>
      <c r="D130" s="70">
        <f>E129</f>
        <v>4770.1575000000003</v>
      </c>
      <c r="E130" s="106">
        <f>C130*D130</f>
        <v>4770.1575000000003</v>
      </c>
      <c r="F130" s="100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12"/>
      <c r="D131" s="74" t="s">
        <v>37</v>
      </c>
      <c r="E131" s="75">
        <f>$B$36</f>
        <v>1</v>
      </c>
      <c r="F131" s="98">
        <f>E130*E131</f>
        <v>4770.1575000000003</v>
      </c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 t="s">
        <v>84</v>
      </c>
      <c r="B133" s="1"/>
      <c r="C133" s="1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1" t="s">
        <v>17</v>
      </c>
      <c r="B134" s="52" t="s">
        <v>18</v>
      </c>
      <c r="C134" s="52" t="s">
        <v>11</v>
      </c>
      <c r="D134" s="53" t="s">
        <v>19</v>
      </c>
      <c r="E134" s="53" t="s">
        <v>20</v>
      </c>
      <c r="F134" s="54" t="s">
        <v>85</v>
      </c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5" t="s">
        <v>86</v>
      </c>
      <c r="B135" s="56" t="s">
        <v>50</v>
      </c>
      <c r="C135" s="57">
        <v>1</v>
      </c>
      <c r="D135" s="58">
        <f>0.01*$D$115</f>
        <v>7200</v>
      </c>
      <c r="E135" s="58">
        <f>D135*C135</f>
        <v>7200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60" t="s">
        <v>87</v>
      </c>
      <c r="B136" s="61" t="s">
        <v>50</v>
      </c>
      <c r="C136" s="58">
        <f>C135</f>
        <v>1</v>
      </c>
      <c r="D136" s="86">
        <v>100</v>
      </c>
      <c r="E136" s="63">
        <f>C136*D136</f>
        <v>100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67" t="s">
        <v>88</v>
      </c>
      <c r="B137" s="105" t="s">
        <v>23</v>
      </c>
      <c r="C137" s="105">
        <v>1</v>
      </c>
      <c r="D137" s="70">
        <f>SUM(E135:E136)</f>
        <v>7300</v>
      </c>
      <c r="E137" s="70">
        <f>D137/C137</f>
        <v>7300</v>
      </c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74" t="s">
        <v>37</v>
      </c>
      <c r="E138" s="75">
        <f>$B$36</f>
        <v>1</v>
      </c>
      <c r="F138" s="76">
        <f>E137*E138</f>
        <v>7300</v>
      </c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3"/>
      <c r="E139" s="3"/>
      <c r="F139" s="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2.75" customHeight="1" x14ac:dyDescent="0.2">
      <c r="A140" s="1" t="s">
        <v>89</v>
      </c>
      <c r="B140" s="114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14"/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2">
      <c r="A142" s="67" t="s">
        <v>90</v>
      </c>
      <c r="B142" s="115">
        <v>105</v>
      </c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14"/>
      <c r="C143" s="1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08" t="s">
        <v>17</v>
      </c>
      <c r="B144" s="109" t="s">
        <v>18</v>
      </c>
      <c r="C144" s="109" t="s">
        <v>91</v>
      </c>
      <c r="D144" s="110" t="s">
        <v>19</v>
      </c>
      <c r="E144" s="110" t="s">
        <v>20</v>
      </c>
      <c r="F144" s="54" t="s">
        <v>92</v>
      </c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60" t="s">
        <v>93</v>
      </c>
      <c r="B145" s="61" t="s">
        <v>94</v>
      </c>
      <c r="C145" s="116">
        <v>12</v>
      </c>
      <c r="D145" s="117">
        <v>5.99</v>
      </c>
      <c r="E145" s="6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60" t="s">
        <v>95</v>
      </c>
      <c r="B146" s="61" t="s">
        <v>96</v>
      </c>
      <c r="C146" s="79">
        <f>B142</f>
        <v>105</v>
      </c>
      <c r="D146" s="118">
        <f>IFERROR(+D145*C145,"-")</f>
        <v>71.88</v>
      </c>
      <c r="E146" s="63">
        <f>IFERROR(C146*D146,"-")</f>
        <v>7547.4</v>
      </c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60" t="s">
        <v>97</v>
      </c>
      <c r="B147" s="61" t="s">
        <v>98</v>
      </c>
      <c r="C147" s="116">
        <v>30</v>
      </c>
      <c r="D147" s="86">
        <v>13.2</v>
      </c>
      <c r="E147" s="6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60" t="s">
        <v>99</v>
      </c>
      <c r="B148" s="61" t="s">
        <v>96</v>
      </c>
      <c r="C148" s="79">
        <f>C146</f>
        <v>105</v>
      </c>
      <c r="D148" s="118">
        <f>+C147*D147/1000</f>
        <v>0.39600000000000002</v>
      </c>
      <c r="E148" s="63">
        <f>C148*D148</f>
        <v>41.580000000000005</v>
      </c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60" t="s">
        <v>100</v>
      </c>
      <c r="B149" s="61" t="s">
        <v>98</v>
      </c>
      <c r="C149" s="116">
        <v>40</v>
      </c>
      <c r="D149" s="86">
        <v>14.5</v>
      </c>
      <c r="E149" s="6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60" t="s">
        <v>101</v>
      </c>
      <c r="B150" s="61" t="s">
        <v>96</v>
      </c>
      <c r="C150" s="79">
        <f>C146</f>
        <v>105</v>
      </c>
      <c r="D150" s="118">
        <f>+C149*D149/1000</f>
        <v>0.57999999999999996</v>
      </c>
      <c r="E150" s="63">
        <f>C150*D150</f>
        <v>60.9</v>
      </c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60" t="s">
        <v>102</v>
      </c>
      <c r="B151" s="61" t="s">
        <v>103</v>
      </c>
      <c r="C151" s="116">
        <v>1</v>
      </c>
      <c r="D151" s="86">
        <v>21</v>
      </c>
      <c r="E151" s="6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60" t="s">
        <v>104</v>
      </c>
      <c r="B152" s="61" t="s">
        <v>96</v>
      </c>
      <c r="C152" s="79">
        <f>C146</f>
        <v>105</v>
      </c>
      <c r="D152" s="118">
        <f>+C151*D151/1000</f>
        <v>2.1000000000000001E-2</v>
      </c>
      <c r="E152" s="63">
        <f>C152*D152</f>
        <v>2.2050000000000001</v>
      </c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67" t="s">
        <v>105</v>
      </c>
      <c r="B153" s="105" t="s">
        <v>106</v>
      </c>
      <c r="C153" s="119"/>
      <c r="D153" s="120">
        <f>IFERROR(D146+D148+D150+D152,0)</f>
        <v>72.876999999999995</v>
      </c>
      <c r="E153" s="6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3"/>
      <c r="E154" s="3"/>
      <c r="F154" s="98">
        <f>SUM(E145:E152)</f>
        <v>7652.0849999999991</v>
      </c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customHeight="1" x14ac:dyDescent="0.2">
      <c r="A155" s="1"/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 t="s">
        <v>107</v>
      </c>
      <c r="B156" s="1"/>
      <c r="C156" s="1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51" t="s">
        <v>17</v>
      </c>
      <c r="B157" s="52" t="s">
        <v>18</v>
      </c>
      <c r="C157" s="52" t="s">
        <v>11</v>
      </c>
      <c r="D157" s="53" t="s">
        <v>19</v>
      </c>
      <c r="E157" s="53" t="s">
        <v>20</v>
      </c>
      <c r="F157" s="54" t="s">
        <v>108</v>
      </c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55" t="s">
        <v>109</v>
      </c>
      <c r="B158" s="56" t="s">
        <v>110</v>
      </c>
      <c r="C158" s="79">
        <f>C146</f>
        <v>105</v>
      </c>
      <c r="D158" s="57">
        <v>1.1000000000000001</v>
      </c>
      <c r="E158" s="58">
        <f>C158*D158</f>
        <v>115.50000000000001</v>
      </c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3"/>
      <c r="E159" s="3"/>
      <c r="F159" s="98">
        <f>E158</f>
        <v>115.50000000000001</v>
      </c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 t="s">
        <v>111</v>
      </c>
      <c r="B161" s="1"/>
      <c r="C161" s="1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1" t="s">
        <v>17</v>
      </c>
      <c r="B162" s="52" t="s">
        <v>18</v>
      </c>
      <c r="C162" s="52" t="s">
        <v>11</v>
      </c>
      <c r="D162" s="53" t="s">
        <v>19</v>
      </c>
      <c r="E162" s="53" t="s">
        <v>20</v>
      </c>
      <c r="F162" s="54" t="s">
        <v>112</v>
      </c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5" t="s">
        <v>113</v>
      </c>
      <c r="B163" s="56" t="s">
        <v>50</v>
      </c>
      <c r="C163" s="121">
        <v>4</v>
      </c>
      <c r="D163" s="57">
        <v>1900</v>
      </c>
      <c r="E163" s="58">
        <f>C163*D163</f>
        <v>7600</v>
      </c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5" t="s">
        <v>114</v>
      </c>
      <c r="B164" s="56" t="s">
        <v>50</v>
      </c>
      <c r="C164" s="121">
        <v>1</v>
      </c>
      <c r="D164" s="58"/>
      <c r="E164" s="58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5" t="s">
        <v>115</v>
      </c>
      <c r="B165" s="56" t="s">
        <v>50</v>
      </c>
      <c r="C165" s="58">
        <v>1</v>
      </c>
      <c r="D165" s="57">
        <v>1800</v>
      </c>
      <c r="E165" s="58">
        <f>C165*D165</f>
        <v>1800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60" t="s">
        <v>116</v>
      </c>
      <c r="B166" s="61" t="s">
        <v>117</v>
      </c>
      <c r="C166" s="122">
        <v>15800</v>
      </c>
      <c r="D166" s="63">
        <f>E163+E165</f>
        <v>9400</v>
      </c>
      <c r="E166" s="63">
        <f>IFERROR(D166/C166,"-")</f>
        <v>0.59493670886075944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60" t="s">
        <v>118</v>
      </c>
      <c r="B167" s="61" t="s">
        <v>119</v>
      </c>
      <c r="C167" s="79">
        <f>B142</f>
        <v>105</v>
      </c>
      <c r="D167" s="63">
        <f>E166</f>
        <v>0.59493670886075944</v>
      </c>
      <c r="E167" s="63">
        <f>IFERROR(C167*D167,0)</f>
        <v>62.46835443037974</v>
      </c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98">
        <f>E167</f>
        <v>62.46835443037974</v>
      </c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89" t="s">
        <v>120</v>
      </c>
      <c r="B171" s="90"/>
      <c r="C171" s="90"/>
      <c r="D171" s="30"/>
      <c r="E171" s="91"/>
      <c r="F171" s="98">
        <f>+SUM(F115:F170)</f>
        <v>22518.210854430381</v>
      </c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8" t="s">
        <v>121</v>
      </c>
      <c r="B173" s="18"/>
      <c r="C173" s="18"/>
      <c r="D173" s="17"/>
      <c r="E173" s="17"/>
      <c r="F173" s="69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1" t="s">
        <v>17</v>
      </c>
      <c r="B175" s="52" t="s">
        <v>18</v>
      </c>
      <c r="C175" s="52" t="s">
        <v>11</v>
      </c>
      <c r="D175" s="53" t="s">
        <v>19</v>
      </c>
      <c r="E175" s="53" t="s">
        <v>20</v>
      </c>
      <c r="F175" s="54" t="s">
        <v>122</v>
      </c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60" t="s">
        <v>123</v>
      </c>
      <c r="B176" s="123" t="s">
        <v>124</v>
      </c>
      <c r="C176" s="46">
        <f>C120</f>
        <v>1</v>
      </c>
      <c r="D176" s="86">
        <v>189.07</v>
      </c>
      <c r="E176" s="63">
        <f>+D176*C176</f>
        <v>189.07</v>
      </c>
      <c r="F176" s="100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60" t="s">
        <v>125</v>
      </c>
      <c r="B177" s="123" t="s">
        <v>23</v>
      </c>
      <c r="C177" s="61">
        <v>60</v>
      </c>
      <c r="D177" s="124">
        <f>SUM(E176)</f>
        <v>189.07</v>
      </c>
      <c r="E177" s="124">
        <f>+D177/C177</f>
        <v>3.1511666666666667</v>
      </c>
      <c r="F177" s="100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60" t="s">
        <v>126</v>
      </c>
      <c r="B178" s="61" t="s">
        <v>50</v>
      </c>
      <c r="C178" s="46">
        <f>+C176</f>
        <v>1</v>
      </c>
      <c r="D178" s="86">
        <v>100</v>
      </c>
      <c r="E178" s="63">
        <f>C178*D178</f>
        <v>100</v>
      </c>
      <c r="F178" s="100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60" t="s">
        <v>127</v>
      </c>
      <c r="B179" s="123" t="s">
        <v>23</v>
      </c>
      <c r="C179" s="61">
        <v>1</v>
      </c>
      <c r="D179" s="124">
        <v>89.25</v>
      </c>
      <c r="E179" s="124">
        <f>+D179/C179</f>
        <v>89.25</v>
      </c>
      <c r="F179" s="100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25"/>
      <c r="B180" s="125"/>
      <c r="C180" s="125"/>
      <c r="D180" s="74" t="s">
        <v>37</v>
      </c>
      <c r="E180" s="75">
        <f>$B$36</f>
        <v>1</v>
      </c>
      <c r="F180" s="98">
        <f>(E177+E179)*E180</f>
        <v>92.401166666666668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89" t="s">
        <v>128</v>
      </c>
      <c r="B182" s="90"/>
      <c r="C182" s="90"/>
      <c r="D182" s="30"/>
      <c r="E182" s="91"/>
      <c r="F182" s="98">
        <f>+F180</f>
        <v>92.401166666666668</v>
      </c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89" t="s">
        <v>129</v>
      </c>
      <c r="B184" s="95"/>
      <c r="C184" s="95"/>
      <c r="D184" s="96"/>
      <c r="E184" s="126" t="s">
        <v>130</v>
      </c>
      <c r="F184" s="83">
        <f>'7.Destinação final e transporte'!F10</f>
        <v>1434.3</v>
      </c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89" t="s">
        <v>131</v>
      </c>
      <c r="B186" s="95"/>
      <c r="C186" s="95"/>
      <c r="D186" s="96"/>
      <c r="E186" s="97"/>
      <c r="F186" s="83">
        <f>+F90+F107+F171+F182+F184</f>
        <v>33507.326036315288</v>
      </c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8" t="s">
        <v>132</v>
      </c>
      <c r="B188" s="1"/>
      <c r="C188" s="1"/>
      <c r="D188" s="3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51" t="s">
        <v>17</v>
      </c>
      <c r="B190" s="52" t="s">
        <v>18</v>
      </c>
      <c r="C190" s="52" t="s">
        <v>11</v>
      </c>
      <c r="D190" s="53" t="s">
        <v>19</v>
      </c>
      <c r="E190" s="53" t="s">
        <v>20</v>
      </c>
      <c r="F190" s="54" t="s">
        <v>133</v>
      </c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55" t="s">
        <v>134</v>
      </c>
      <c r="B191" s="56" t="s">
        <v>5</v>
      </c>
      <c r="C191" s="71">
        <f>'4.BDI'!C20</f>
        <v>0.26790000000000003</v>
      </c>
      <c r="D191" s="58">
        <f>F186</f>
        <v>33507.326036315288</v>
      </c>
      <c r="E191" s="58">
        <f>C191*D191</f>
        <v>8976.6126451288674</v>
      </c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3"/>
      <c r="E192" s="3"/>
      <c r="F192" s="98">
        <f>+E191</f>
        <v>8976.6126451288674</v>
      </c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89" t="s">
        <v>135</v>
      </c>
      <c r="B194" s="95"/>
      <c r="C194" s="95"/>
      <c r="D194" s="96"/>
      <c r="E194" s="126" t="s">
        <v>130</v>
      </c>
      <c r="F194" s="83">
        <f>F192</f>
        <v>8976.6126451288674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8"/>
      <c r="B195" s="18"/>
      <c r="C195" s="18"/>
      <c r="D195" s="17"/>
      <c r="E195" s="17"/>
      <c r="F195" s="69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89" t="s">
        <v>136</v>
      </c>
      <c r="B196" s="95"/>
      <c r="C196" s="95"/>
      <c r="D196" s="96"/>
      <c r="E196" s="126" t="s">
        <v>137</v>
      </c>
      <c r="F196" s="83">
        <f>F186+F194</f>
        <v>42483.938681444153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27"/>
      <c r="B197" s="127"/>
      <c r="C197" s="127"/>
      <c r="D197" s="128"/>
      <c r="E197" s="128"/>
      <c r="F197" s="128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29" t="s">
        <v>138</v>
      </c>
      <c r="B198" s="130"/>
      <c r="C198" s="131"/>
      <c r="D198" s="132"/>
      <c r="E198" s="132" t="s">
        <v>139</v>
      </c>
      <c r="F198" s="133">
        <v>140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100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29" t="s">
        <v>140</v>
      </c>
      <c r="B200" s="130"/>
      <c r="C200" s="131"/>
      <c r="D200" s="132"/>
      <c r="E200" s="134" t="s">
        <v>141</v>
      </c>
      <c r="F200" s="135">
        <f>F196/F198</f>
        <v>303.45670486745826</v>
      </c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3">
      <c r="A203" s="245" t="s">
        <v>142</v>
      </c>
      <c r="B203" s="246"/>
      <c r="C203" s="246"/>
      <c r="D203" s="246"/>
      <c r="E203" s="246"/>
      <c r="F203" s="246"/>
      <c r="G203" s="24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 t="s">
        <v>143</v>
      </c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9">
    <mergeCell ref="A76:E76"/>
    <mergeCell ref="A203:G203"/>
    <mergeCell ref="A2:F2"/>
    <mergeCell ref="A3:F3"/>
    <mergeCell ref="A5:F5"/>
    <mergeCell ref="A13:C13"/>
    <mergeCell ref="A27:E27"/>
    <mergeCell ref="A28:D28"/>
    <mergeCell ref="A33:D33"/>
  </mergeCells>
  <hyperlinks>
    <hyperlink ref="A16" location="Google_Sheet_Link_883616420" display="       3.1.1. Depreciação       "/>
    <hyperlink ref="A17" location="Google_Sheet_Link_1983329609" display="       3.1.2. Remuneração do Capital       "/>
    <hyperlink ref="A113" location="Google_Sheet_Link_883616420" display="3.1.1. Depreciação"/>
    <hyperlink ref="A123" location="Google_Sheet_Link_1983329609" display="3.1.2. Remuneração do Capital"/>
  </hyperlinks>
  <pageMargins left="0.9055118110236221" right="0.51181102362204722" top="0.74803149606299213" bottom="0.74803149606299213" header="0" footer="0"/>
  <pageSetup paperSize="9" fitToHeight="0" orientation="portrait"/>
  <headerFooter>
    <oddFooter>&amp;R&amp;P 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5703125" defaultRowHeight="15" customHeight="1" x14ac:dyDescent="0.2"/>
  <cols>
    <col min="1" max="1" width="13.7109375" customWidth="1"/>
    <col min="2" max="2" width="39.7109375" customWidth="1"/>
    <col min="3" max="3" width="14.7109375" customWidth="1"/>
    <col min="4" max="4" width="37.28515625" customWidth="1"/>
    <col min="5" max="10" width="9.140625" customWidth="1"/>
    <col min="11" max="11" width="11" customWidth="1"/>
    <col min="12" max="24" width="9.140625" customWidth="1"/>
    <col min="25" max="26" width="12.7109375" customWidth="1"/>
  </cols>
  <sheetData>
    <row r="1" spans="1:26" ht="12.75" customHeight="1" x14ac:dyDescent="0.2">
      <c r="A1" s="136"/>
      <c r="B1" s="137"/>
      <c r="C1" s="137"/>
      <c r="D1" s="137"/>
      <c r="E1" s="137"/>
      <c r="F1" s="137"/>
      <c r="G1" s="138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2.75" customHeight="1" x14ac:dyDescent="0.2">
      <c r="A2" s="137"/>
      <c r="B2" s="137"/>
      <c r="C2" s="137"/>
      <c r="D2" s="137"/>
      <c r="E2" s="137"/>
      <c r="F2" s="137"/>
      <c r="G2" s="138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5" customHeight="1" x14ac:dyDescent="0.2">
      <c r="A3" s="137"/>
      <c r="B3" s="137"/>
      <c r="C3" s="137"/>
      <c r="D3" s="138"/>
      <c r="E3" s="138"/>
      <c r="F3" s="138"/>
      <c r="G3" s="138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 ht="15" customHeight="1" x14ac:dyDescent="0.2">
      <c r="A4" s="139"/>
      <c r="B4" s="139"/>
      <c r="C4" s="139"/>
      <c r="D4" s="137"/>
      <c r="E4" s="137"/>
      <c r="F4" s="137"/>
      <c r="G4" s="138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 ht="16.5" customHeight="1" x14ac:dyDescent="0.25">
      <c r="A5" s="264" t="s">
        <v>144</v>
      </c>
      <c r="B5" s="252"/>
      <c r="C5" s="253"/>
      <c r="D5" s="138"/>
      <c r="E5" s="138"/>
      <c r="F5" s="138"/>
      <c r="G5" s="138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ht="12.75" customHeight="1" x14ac:dyDescent="0.2">
      <c r="A6" s="140" t="s">
        <v>145</v>
      </c>
      <c r="B6" s="141" t="s">
        <v>146</v>
      </c>
      <c r="C6" s="142" t="s">
        <v>147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2.75" customHeight="1" x14ac:dyDescent="0.2">
      <c r="A7" s="140" t="s">
        <v>148</v>
      </c>
      <c r="B7" s="141" t="s">
        <v>149</v>
      </c>
      <c r="C7" s="143">
        <v>0.2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2.75" customHeight="1" x14ac:dyDescent="0.2">
      <c r="A8" s="140" t="s">
        <v>150</v>
      </c>
      <c r="B8" s="141" t="s">
        <v>151</v>
      </c>
      <c r="C8" s="143">
        <v>1.4999999999999999E-2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ht="12.75" customHeight="1" x14ac:dyDescent="0.2">
      <c r="A9" s="140" t="s">
        <v>152</v>
      </c>
      <c r="B9" s="141" t="s">
        <v>153</v>
      </c>
      <c r="C9" s="143">
        <v>0.01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2.75" customHeight="1" x14ac:dyDescent="0.2">
      <c r="A10" s="140" t="s">
        <v>154</v>
      </c>
      <c r="B10" s="141" t="s">
        <v>155</v>
      </c>
      <c r="C10" s="143">
        <v>2E-3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ht="12.75" customHeight="1" x14ac:dyDescent="0.2">
      <c r="A11" s="140" t="s">
        <v>156</v>
      </c>
      <c r="B11" s="141" t="s">
        <v>157</v>
      </c>
      <c r="C11" s="143">
        <v>6.0000000000000001E-3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ht="12.75" customHeight="1" x14ac:dyDescent="0.2">
      <c r="A12" s="140" t="s">
        <v>158</v>
      </c>
      <c r="B12" s="141" t="s">
        <v>159</v>
      </c>
      <c r="C12" s="143">
        <v>2.5000000000000001E-2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ht="12.75" customHeight="1" x14ac:dyDescent="0.2">
      <c r="A13" s="140" t="s">
        <v>160</v>
      </c>
      <c r="B13" s="141" t="s">
        <v>161</v>
      </c>
      <c r="C13" s="143">
        <v>0.03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ht="12.75" customHeight="1" x14ac:dyDescent="0.2">
      <c r="A14" s="140" t="s">
        <v>162</v>
      </c>
      <c r="B14" s="141" t="s">
        <v>163</v>
      </c>
      <c r="C14" s="143">
        <v>0.08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 ht="12.75" customHeight="1" x14ac:dyDescent="0.25">
      <c r="A15" s="140" t="s">
        <v>164</v>
      </c>
      <c r="B15" s="144" t="s">
        <v>165</v>
      </c>
      <c r="C15" s="145">
        <f>SUM(C7:C14)</f>
        <v>0.36800000000000005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ht="12.75" customHeight="1" x14ac:dyDescent="0.2">
      <c r="A16" s="146"/>
      <c r="B16" s="147"/>
      <c r="C16" s="148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ht="12.75" customHeight="1" x14ac:dyDescent="0.2">
      <c r="A17" s="140" t="s">
        <v>166</v>
      </c>
      <c r="B17" s="141" t="s">
        <v>167</v>
      </c>
      <c r="C17" s="143">
        <f>ROUND(IF('3.CAGED'!C28&gt;24,(1-12/'3.CAGED'!C28)*0.1111,0.1111-C26),4)</f>
        <v>6.1899999999999997E-2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 ht="12.75" customHeight="1" x14ac:dyDescent="0.2">
      <c r="A18" s="140" t="s">
        <v>168</v>
      </c>
      <c r="B18" s="141" t="s">
        <v>169</v>
      </c>
      <c r="C18" s="143">
        <f>ROUND('3.CAGED'!C32/'3.CAGED'!C29,4)</f>
        <v>8.3299999999999999E-2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ht="12.75" customHeight="1" x14ac:dyDescent="0.2">
      <c r="A19" s="140" t="s">
        <v>170</v>
      </c>
      <c r="B19" s="141" t="s">
        <v>171</v>
      </c>
      <c r="C19" s="143">
        <v>5.9999999999999995E-4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 ht="12.75" customHeight="1" x14ac:dyDescent="0.2">
      <c r="A20" s="140" t="s">
        <v>172</v>
      </c>
      <c r="B20" s="141" t="s">
        <v>173</v>
      </c>
      <c r="C20" s="143">
        <v>8.2000000000000007E-3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 ht="12.75" customHeight="1" x14ac:dyDescent="0.2">
      <c r="A21" s="140" t="s">
        <v>174</v>
      </c>
      <c r="B21" s="141" t="s">
        <v>175</v>
      </c>
      <c r="C21" s="143">
        <v>3.0999999999999999E-3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 ht="12.75" customHeight="1" x14ac:dyDescent="0.2">
      <c r="A22" s="140" t="s">
        <v>176</v>
      </c>
      <c r="B22" s="141" t="s">
        <v>177</v>
      </c>
      <c r="C22" s="143">
        <v>1.66E-2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ht="12.75" customHeight="1" x14ac:dyDescent="0.25">
      <c r="A23" s="140" t="s">
        <v>178</v>
      </c>
      <c r="B23" s="144" t="s">
        <v>179</v>
      </c>
      <c r="C23" s="145">
        <f>SUM(C17:C22)</f>
        <v>0.17369999999999999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ht="12.75" customHeight="1" x14ac:dyDescent="0.2">
      <c r="A24" s="146"/>
      <c r="B24" s="147"/>
      <c r="C24" s="148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26" ht="12.75" customHeight="1" x14ac:dyDescent="0.2">
      <c r="A25" s="140" t="s">
        <v>180</v>
      </c>
      <c r="B25" s="141" t="s">
        <v>181</v>
      </c>
      <c r="C25" s="143">
        <f>ROUND(('3.CAGED'!C33) *'3.CAGED'!C26/'3.CAGED'!C29,4)</f>
        <v>2.5600000000000001E-2</v>
      </c>
      <c r="D25" s="136"/>
      <c r="E25" s="149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 ht="12.75" customHeight="1" x14ac:dyDescent="0.2">
      <c r="A26" s="140" t="s">
        <v>182</v>
      </c>
      <c r="B26" s="141" t="s">
        <v>183</v>
      </c>
      <c r="C26" s="143">
        <f>ROUND(IF('3.CAGED'!C28&gt;12,12/'3.CAGED'!C28*0.1111,0.1111),4)</f>
        <v>4.9200000000000001E-2</v>
      </c>
      <c r="D26" s="136"/>
      <c r="E26" s="136"/>
      <c r="F26" s="136"/>
      <c r="G26" s="136"/>
      <c r="H26" s="150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26" ht="12.75" customHeight="1" x14ac:dyDescent="0.2">
      <c r="A27" s="140" t="s">
        <v>184</v>
      </c>
      <c r="B27" s="141" t="s">
        <v>185</v>
      </c>
      <c r="C27" s="143">
        <f>C25*C26</f>
        <v>1.2595200000000001E-3</v>
      </c>
      <c r="D27" s="136"/>
      <c r="E27" s="149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ht="12.75" customHeight="1" x14ac:dyDescent="0.2">
      <c r="A28" s="140" t="s">
        <v>186</v>
      </c>
      <c r="B28" s="141" t="s">
        <v>187</v>
      </c>
      <c r="C28" s="143">
        <f>ROUND(('3.CAGED'!C29+'3.CAGED'!C30+'3.CAGED'!C32)/'3.CAGED'!C27*'3.CAGED'!C34*'3.CAGED'!C35*'3.CAGED'!C26/'3.CAGED'!C29,4)</f>
        <v>2.0500000000000001E-2</v>
      </c>
      <c r="D28" s="136"/>
      <c r="E28" s="136"/>
      <c r="F28" s="136"/>
      <c r="G28" s="149"/>
      <c r="H28" s="150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26" ht="12.75" customHeight="1" x14ac:dyDescent="0.2">
      <c r="A29" s="140" t="s">
        <v>188</v>
      </c>
      <c r="B29" s="141" t="s">
        <v>189</v>
      </c>
      <c r="C29" s="143">
        <f>ROUND(('3.CAGED'!C31/'3.CAGED'!C29)*'3.CAGED'!C26/12,4)</f>
        <v>1.8E-3</v>
      </c>
      <c r="D29" s="136"/>
      <c r="E29" s="149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 ht="12.75" customHeight="1" x14ac:dyDescent="0.25">
      <c r="A30" s="140" t="s">
        <v>190</v>
      </c>
      <c r="B30" s="144" t="s">
        <v>191</v>
      </c>
      <c r="C30" s="145">
        <f>SUM(C25:C29)</f>
        <v>9.8359520000000006E-2</v>
      </c>
      <c r="D30" s="136"/>
      <c r="E30" s="136"/>
      <c r="F30" s="136"/>
      <c r="G30" s="149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 ht="12.75" customHeight="1" x14ac:dyDescent="0.2">
      <c r="A31" s="146"/>
      <c r="B31" s="147"/>
      <c r="C31" s="148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 ht="12.75" customHeight="1" x14ac:dyDescent="0.2">
      <c r="A32" s="140" t="s">
        <v>192</v>
      </c>
      <c r="B32" s="141" t="s">
        <v>193</v>
      </c>
      <c r="C32" s="143">
        <f>ROUND(C15*C23,4)</f>
        <v>6.3899999999999998E-2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6" ht="12.75" customHeight="1" x14ac:dyDescent="0.2">
      <c r="A33" s="140" t="s">
        <v>194</v>
      </c>
      <c r="B33" s="151" t="s">
        <v>195</v>
      </c>
      <c r="C33" s="143">
        <f>ROUND((C25*C14),4)</f>
        <v>2E-3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6" ht="12.75" customHeight="1" x14ac:dyDescent="0.25">
      <c r="A34" s="140" t="s">
        <v>196</v>
      </c>
      <c r="B34" s="144" t="s">
        <v>197</v>
      </c>
      <c r="C34" s="145">
        <f>SUM(C32:C33)</f>
        <v>6.59E-2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 ht="12.75" customHeight="1" x14ac:dyDescent="0.25">
      <c r="A35" s="152"/>
      <c r="B35" s="153" t="s">
        <v>198</v>
      </c>
      <c r="C35" s="154">
        <f>C34+C30+C23+C15</f>
        <v>0.70595951999999995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6" ht="12.75" customHeight="1" x14ac:dyDescent="0.2">
      <c r="A36" s="136"/>
      <c r="B36" s="136"/>
      <c r="C36" s="149"/>
      <c r="D36" s="15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6" ht="12.75" customHeight="1" x14ac:dyDescent="0.2">
      <c r="A37" s="136"/>
      <c r="B37" s="136"/>
      <c r="C37" s="149"/>
      <c r="D37" s="15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6" ht="12.75" customHeight="1" x14ac:dyDescent="0.2">
      <c r="A38" s="136"/>
      <c r="B38" s="136"/>
      <c r="C38" s="149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6" ht="12.75" customHeight="1" x14ac:dyDescent="0.2">
      <c r="A39" s="136"/>
      <c r="B39" s="136"/>
      <c r="C39" s="149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 ht="12.75" customHeight="1" x14ac:dyDescent="0.2">
      <c r="A40" s="136"/>
      <c r="B40" s="136"/>
      <c r="C40" s="149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6" ht="12.75" customHeight="1" x14ac:dyDescent="0.2">
      <c r="A41" s="136"/>
      <c r="B41" s="136"/>
      <c r="C41" s="149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6" ht="12.75" customHeight="1" x14ac:dyDescent="0.2">
      <c r="A42" s="136"/>
      <c r="B42" s="136"/>
      <c r="C42" s="149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 ht="12.75" customHeight="1" x14ac:dyDescent="0.2">
      <c r="A43" s="136"/>
      <c r="B43" s="136"/>
      <c r="C43" s="149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6" ht="12.75" customHeight="1" x14ac:dyDescent="0.2">
      <c r="A44" s="136"/>
      <c r="B44" s="136"/>
      <c r="C44" s="149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6" ht="12.75" customHeight="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6" ht="12.75" customHeight="1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6" ht="12.75" customHeight="1" x14ac:dyDescent="0.2">
      <c r="A47" s="136"/>
      <c r="B47" s="149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 ht="12.75" customHeight="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6" ht="12.75" customHeight="1" x14ac:dyDescent="0.2">
      <c r="A49" s="136"/>
      <c r="B49" s="149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:26" ht="12.75" customHeight="1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:26" ht="12.75" customHeight="1" x14ac:dyDescent="0.2">
      <c r="A51" s="136"/>
      <c r="B51" s="149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:26" ht="12.75" customHeight="1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:26" ht="12.75" customHeight="1" x14ac:dyDescent="0.2">
      <c r="A53" s="136"/>
      <c r="B53" s="149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:26" ht="12.75" customHeight="1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:26" ht="12.75" customHeight="1" x14ac:dyDescent="0.2">
      <c r="A55" s="136"/>
      <c r="B55" s="149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 ht="12.75" customHeight="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:26" ht="12.75" customHeight="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6" ht="12.75" customHeight="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6" ht="12.75" customHeight="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:26" ht="12.75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:26" ht="12.75" customHeight="1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:26" ht="12.75" customHeight="1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 ht="12.75" customHeight="1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:26" ht="12.75" customHeight="1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 ht="12.75" customHeight="1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 ht="12.75" customHeight="1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12.75" customHeight="1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 ht="12.75" customHeight="1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 ht="12.75" customHeight="1" x14ac:dyDescent="0.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2.75" customHeight="1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 ht="12.75" customHeight="1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 ht="12.75" customHeight="1" x14ac:dyDescent="0.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 ht="12.75" customHeight="1" x14ac:dyDescent="0.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 ht="12.75" customHeight="1" x14ac:dyDescent="0.2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 ht="12.75" customHeight="1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 ht="12.75" customHeight="1" x14ac:dyDescent="0.2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 ht="12.75" customHeight="1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spans="1:26" ht="12.75" customHeight="1" x14ac:dyDescent="0.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spans="1:26" ht="12.75" customHeight="1" x14ac:dyDescent="0.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spans="1:26" ht="12.75" customHeight="1" x14ac:dyDescent="0.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spans="1:26" ht="12.75" customHeight="1" x14ac:dyDescent="0.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spans="1:26" ht="12.75" customHeight="1" x14ac:dyDescent="0.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spans="1:26" ht="12.75" customHeight="1" x14ac:dyDescent="0.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spans="1:26" ht="12.75" customHeight="1" x14ac:dyDescent="0.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spans="1:26" ht="12.75" customHeight="1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spans="1:26" ht="12.75" customHeight="1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spans="1:26" ht="12.7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 ht="12.75" customHeight="1" x14ac:dyDescent="0.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26" ht="12.75" customHeight="1" x14ac:dyDescent="0.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spans="1:26" ht="12.7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spans="1:26" ht="12.75" customHeight="1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spans="1:26" ht="12.75" customHeight="1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spans="1:26" ht="12.75" customHeight="1" x14ac:dyDescent="0.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spans="1:26" ht="12.75" customHeight="1" x14ac:dyDescent="0.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spans="1:26" ht="12.75" customHeight="1" x14ac:dyDescent="0.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6" ht="12.75" customHeight="1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 ht="12.75" customHeight="1" x14ac:dyDescent="0.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spans="1:26" ht="12.75" customHeight="1" x14ac:dyDescent="0.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spans="1:26" ht="12.75" customHeight="1" x14ac:dyDescent="0.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spans="1:26" ht="12.75" customHeight="1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spans="1:26" ht="12.75" customHeight="1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spans="1:26" ht="12.75" customHeight="1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spans="1:26" ht="12.75" customHeight="1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spans="1:26" ht="12.75" customHeight="1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spans="1:26" ht="12.75" customHeight="1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spans="1:26" ht="12.75" customHeight="1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spans="1:26" ht="12.75" customHeight="1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spans="1:26" ht="12.75" customHeight="1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spans="1:26" ht="12.75" customHeight="1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spans="1:26" ht="12.75" customHeight="1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spans="1:26" ht="12.75" customHeight="1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spans="1:26" ht="12.75" customHeight="1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spans="1:26" ht="12.75" customHeight="1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spans="1:26" ht="12.75" customHeight="1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spans="1:26" ht="12.75" customHeight="1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spans="1:26" ht="12.75" customHeight="1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spans="1:26" ht="12.75" customHeight="1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 spans="1:26" ht="12.75" customHeight="1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 spans="1:26" ht="12.75" customHeight="1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 spans="1:26" ht="12.75" customHeight="1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 spans="1:26" ht="12.75" customHeight="1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 spans="1:26" ht="12.75" customHeight="1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 spans="1:26" ht="12.75" customHeight="1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 spans="1:26" ht="12.75" customHeight="1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 spans="1:26" ht="12.75" customHeight="1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</row>
    <row r="126" spans="1:26" ht="12.75" customHeight="1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26" ht="12.75" customHeight="1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</row>
    <row r="128" spans="1:26" ht="12.75" customHeight="1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</row>
    <row r="129" spans="1:26" ht="12.75" customHeight="1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</row>
    <row r="130" spans="1:26" ht="12.75" customHeight="1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</row>
    <row r="131" spans="1:26" ht="12.75" customHeight="1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</row>
    <row r="132" spans="1:26" ht="12.75" customHeight="1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</row>
    <row r="133" spans="1:26" ht="12.75" customHeight="1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</row>
    <row r="134" spans="1:26" ht="12.75" customHeight="1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</row>
    <row r="135" spans="1:26" ht="12.75" customHeight="1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</row>
    <row r="136" spans="1:26" ht="12.75" customHeight="1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</row>
    <row r="137" spans="1:26" ht="12.75" customHeight="1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</row>
    <row r="138" spans="1:26" ht="12.75" customHeight="1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</row>
    <row r="139" spans="1:26" ht="12.75" customHeight="1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</row>
    <row r="140" spans="1:26" ht="12.75" customHeight="1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</row>
    <row r="141" spans="1:26" ht="12.75" customHeight="1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</row>
    <row r="142" spans="1:26" ht="12.75" customHeight="1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</row>
    <row r="143" spans="1:26" ht="12.75" customHeight="1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</row>
    <row r="144" spans="1:26" ht="12.75" customHeight="1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</row>
    <row r="145" spans="1:26" ht="12.75" customHeight="1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</row>
    <row r="146" spans="1:26" ht="12.75" customHeight="1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</row>
    <row r="147" spans="1:26" ht="12.75" customHeight="1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</row>
    <row r="148" spans="1:26" ht="12.75" customHeight="1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</row>
    <row r="149" spans="1:26" ht="12.75" customHeight="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</row>
    <row r="150" spans="1:26" ht="12.75" customHeight="1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</row>
    <row r="151" spans="1:26" ht="12.75" customHeight="1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</row>
    <row r="152" spans="1:26" ht="12.75" customHeight="1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</row>
    <row r="153" spans="1:26" ht="12.75" customHeight="1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</row>
    <row r="154" spans="1:26" ht="12.75" customHeight="1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</row>
    <row r="155" spans="1:26" ht="12.75" customHeight="1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</row>
    <row r="156" spans="1:26" ht="12.75" customHeight="1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</row>
    <row r="157" spans="1:26" ht="12.75" customHeight="1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</row>
    <row r="158" spans="1:26" ht="12.75" customHeight="1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</row>
    <row r="159" spans="1:26" ht="12.75" customHeight="1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</row>
    <row r="160" spans="1:26" ht="12.75" customHeight="1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</row>
    <row r="161" spans="1:26" ht="12.75" customHeight="1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</row>
    <row r="162" spans="1:26" ht="12.75" customHeight="1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</row>
    <row r="163" spans="1:26" ht="12.75" customHeight="1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</row>
    <row r="164" spans="1:26" ht="12.75" customHeight="1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5" spans="1:26" ht="12.75" customHeight="1" x14ac:dyDescent="0.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</row>
    <row r="166" spans="1:26" ht="12.75" customHeight="1" x14ac:dyDescent="0.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</row>
    <row r="167" spans="1:26" ht="12.75" customHeight="1" x14ac:dyDescent="0.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</row>
    <row r="168" spans="1:26" ht="12.75" customHeight="1" x14ac:dyDescent="0.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</row>
    <row r="169" spans="1:26" ht="12.75" customHeight="1" x14ac:dyDescent="0.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</row>
    <row r="170" spans="1:26" ht="12.75" customHeight="1" x14ac:dyDescent="0.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</row>
    <row r="171" spans="1:26" ht="12.75" customHeight="1" x14ac:dyDescent="0.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</row>
    <row r="172" spans="1:26" ht="12.75" customHeight="1" x14ac:dyDescent="0.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</row>
    <row r="173" spans="1:26" ht="12.75" customHeight="1" x14ac:dyDescent="0.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</row>
    <row r="174" spans="1:26" ht="12.75" customHeight="1" x14ac:dyDescent="0.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</row>
    <row r="175" spans="1:26" ht="12.75" customHeight="1" x14ac:dyDescent="0.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</row>
    <row r="176" spans="1:26" ht="12.75" customHeight="1" x14ac:dyDescent="0.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</row>
    <row r="177" spans="1:26" ht="12.75" customHeight="1" x14ac:dyDescent="0.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</row>
    <row r="178" spans="1:26" ht="12.75" customHeight="1" x14ac:dyDescent="0.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</row>
    <row r="179" spans="1:26" ht="12.75" customHeight="1" x14ac:dyDescent="0.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</row>
    <row r="180" spans="1:26" ht="12.75" customHeight="1" x14ac:dyDescent="0.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</row>
    <row r="181" spans="1:26" ht="12.75" customHeight="1" x14ac:dyDescent="0.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</row>
    <row r="182" spans="1:26" ht="12.75" customHeight="1" x14ac:dyDescent="0.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</row>
    <row r="183" spans="1:26" ht="12.75" customHeight="1" x14ac:dyDescent="0.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</row>
    <row r="184" spans="1:26" ht="12.75" customHeight="1" x14ac:dyDescent="0.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</row>
    <row r="185" spans="1:26" ht="12.75" customHeight="1" x14ac:dyDescent="0.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</row>
    <row r="186" spans="1:26" ht="12.75" customHeight="1" x14ac:dyDescent="0.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</row>
    <row r="187" spans="1:26" ht="12.75" customHeight="1" x14ac:dyDescent="0.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</row>
    <row r="188" spans="1:26" ht="12.75" customHeight="1" x14ac:dyDescent="0.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</row>
    <row r="189" spans="1:26" ht="12.75" customHeight="1" x14ac:dyDescent="0.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</row>
    <row r="190" spans="1:26" ht="12.75" customHeight="1" x14ac:dyDescent="0.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</row>
    <row r="191" spans="1:26" ht="12.75" customHeight="1" x14ac:dyDescent="0.2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</row>
    <row r="192" spans="1:26" ht="12.75" customHeight="1" x14ac:dyDescent="0.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</row>
    <row r="193" spans="1:26" ht="12.75" customHeight="1" x14ac:dyDescent="0.2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</row>
    <row r="194" spans="1:26" ht="12.75" customHeight="1" x14ac:dyDescent="0.2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</row>
    <row r="195" spans="1:26" ht="12.75" customHeight="1" x14ac:dyDescent="0.2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</row>
    <row r="196" spans="1:26" ht="12.75" customHeight="1" x14ac:dyDescent="0.2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</row>
    <row r="197" spans="1:26" ht="12.75" customHeight="1" x14ac:dyDescent="0.2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</row>
    <row r="198" spans="1:26" ht="12.75" customHeight="1" x14ac:dyDescent="0.2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</row>
    <row r="199" spans="1:26" ht="12.75" customHeight="1" x14ac:dyDescent="0.2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</row>
    <row r="200" spans="1:26" ht="12.75" customHeight="1" x14ac:dyDescent="0.2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</row>
    <row r="201" spans="1:26" ht="12.75" customHeight="1" x14ac:dyDescent="0.2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</row>
    <row r="202" spans="1:26" ht="12.75" customHeight="1" x14ac:dyDescent="0.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</row>
    <row r="203" spans="1:26" ht="12.75" customHeight="1" x14ac:dyDescent="0.2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</row>
    <row r="204" spans="1:26" ht="12.75" customHeight="1" x14ac:dyDescent="0.2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</row>
    <row r="205" spans="1:26" ht="12.75" customHeight="1" x14ac:dyDescent="0.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</row>
    <row r="206" spans="1:26" ht="12.75" customHeight="1" x14ac:dyDescent="0.2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</row>
    <row r="207" spans="1:26" ht="12.75" customHeight="1" x14ac:dyDescent="0.2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</row>
    <row r="208" spans="1:26" ht="12.75" customHeight="1" x14ac:dyDescent="0.2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</row>
    <row r="209" spans="1:26" ht="12.75" customHeight="1" x14ac:dyDescent="0.2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</row>
    <row r="210" spans="1:26" ht="12.75" customHeight="1" x14ac:dyDescent="0.2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</row>
    <row r="211" spans="1:26" ht="12.75" customHeight="1" x14ac:dyDescent="0.2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</row>
    <row r="212" spans="1:26" ht="12.75" customHeight="1" x14ac:dyDescent="0.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</row>
    <row r="213" spans="1:26" ht="12.75" customHeight="1" x14ac:dyDescent="0.2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</row>
    <row r="214" spans="1:26" ht="12.75" customHeight="1" x14ac:dyDescent="0.2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</row>
    <row r="215" spans="1:26" ht="12.75" customHeight="1" x14ac:dyDescent="0.2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</row>
    <row r="216" spans="1:26" ht="12.75" customHeight="1" x14ac:dyDescent="0.2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</row>
    <row r="217" spans="1:26" ht="12.75" customHeight="1" x14ac:dyDescent="0.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</row>
    <row r="218" spans="1:26" ht="12.75" customHeight="1" x14ac:dyDescent="0.2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</row>
    <row r="219" spans="1:26" ht="12.75" customHeight="1" x14ac:dyDescent="0.2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  <row r="220" spans="1:26" ht="12.75" customHeight="1" x14ac:dyDescent="0.2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</row>
    <row r="221" spans="1:26" ht="12.75" customHeight="1" x14ac:dyDescent="0.2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</row>
    <row r="222" spans="1:26" ht="12.75" customHeight="1" x14ac:dyDescent="0.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</row>
    <row r="223" spans="1:26" ht="12.75" customHeight="1" x14ac:dyDescent="0.2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</row>
    <row r="224" spans="1:26" ht="12.75" customHeight="1" x14ac:dyDescent="0.2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</row>
    <row r="225" spans="1:26" ht="12.75" customHeight="1" x14ac:dyDescent="0.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</row>
    <row r="226" spans="1:26" ht="12.75" customHeight="1" x14ac:dyDescent="0.2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</row>
    <row r="227" spans="1:26" ht="12.75" customHeight="1" x14ac:dyDescent="0.2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</row>
    <row r="228" spans="1:26" ht="12.75" customHeight="1" x14ac:dyDescent="0.2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</row>
    <row r="229" spans="1:26" ht="12.75" customHeight="1" x14ac:dyDescent="0.2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</row>
    <row r="230" spans="1:26" ht="12.75" customHeight="1" x14ac:dyDescent="0.2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</row>
    <row r="231" spans="1:26" ht="12.75" customHeight="1" x14ac:dyDescent="0.2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</row>
    <row r="232" spans="1:26" ht="12.75" customHeight="1" x14ac:dyDescent="0.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3" spans="1:26" ht="12.75" customHeight="1" x14ac:dyDescent="0.2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 spans="1:26" ht="12.75" customHeight="1" x14ac:dyDescent="0.2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</row>
    <row r="235" spans="1:26" ht="12.75" customHeight="1" x14ac:dyDescent="0.2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</row>
    <row r="236" spans="1:26" ht="12.75" customHeight="1" x14ac:dyDescent="0.2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</row>
    <row r="237" spans="1:26" ht="12.75" customHeight="1" x14ac:dyDescent="0.2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</row>
    <row r="238" spans="1:26" ht="12.75" customHeight="1" x14ac:dyDescent="0.2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</row>
    <row r="239" spans="1:26" ht="12.75" customHeight="1" x14ac:dyDescent="0.2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</row>
    <row r="240" spans="1:26" ht="12.75" customHeight="1" x14ac:dyDescent="0.2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</row>
    <row r="241" spans="1:26" ht="12.75" customHeight="1" x14ac:dyDescent="0.2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</row>
    <row r="242" spans="1:26" ht="12.75" customHeight="1" x14ac:dyDescent="0.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</row>
    <row r="243" spans="1:26" ht="12.75" customHeight="1" x14ac:dyDescent="0.2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</row>
    <row r="244" spans="1:26" ht="12.75" customHeight="1" x14ac:dyDescent="0.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</row>
    <row r="245" spans="1:26" ht="12.75" customHeight="1" x14ac:dyDescent="0.2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</row>
    <row r="246" spans="1:26" ht="12.75" customHeight="1" x14ac:dyDescent="0.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</row>
    <row r="247" spans="1:26" ht="12.75" customHeight="1" x14ac:dyDescent="0.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</row>
    <row r="248" spans="1:26" ht="12.75" customHeight="1" x14ac:dyDescent="0.2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</row>
    <row r="249" spans="1:26" ht="12.75" customHeight="1" x14ac:dyDescent="0.2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</row>
    <row r="250" spans="1:26" ht="12.75" customHeight="1" x14ac:dyDescent="0.2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</row>
    <row r="251" spans="1:26" ht="12.75" customHeight="1" x14ac:dyDescent="0.2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</row>
    <row r="252" spans="1:26" ht="12.75" customHeight="1" x14ac:dyDescent="0.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</row>
    <row r="253" spans="1:26" ht="12.75" customHeight="1" x14ac:dyDescent="0.2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</row>
    <row r="254" spans="1:26" ht="12.75" customHeight="1" x14ac:dyDescent="0.2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</row>
    <row r="255" spans="1:26" ht="12.75" customHeight="1" x14ac:dyDescent="0.2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</row>
    <row r="256" spans="1:26" ht="12.75" customHeight="1" x14ac:dyDescent="0.2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</row>
    <row r="257" spans="1:26" ht="12.75" customHeight="1" x14ac:dyDescent="0.2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</row>
    <row r="258" spans="1:26" ht="12.75" customHeight="1" x14ac:dyDescent="0.2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</row>
    <row r="259" spans="1:26" ht="12.75" customHeight="1" x14ac:dyDescent="0.2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</row>
    <row r="260" spans="1:26" ht="12.75" customHeight="1" x14ac:dyDescent="0.2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</row>
    <row r="261" spans="1:26" ht="12.75" customHeight="1" x14ac:dyDescent="0.2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</row>
    <row r="262" spans="1:26" ht="12.75" customHeight="1" x14ac:dyDescent="0.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</row>
    <row r="263" spans="1:26" ht="12.75" customHeight="1" x14ac:dyDescent="0.2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</row>
    <row r="264" spans="1:26" ht="12.75" customHeight="1" x14ac:dyDescent="0.2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</row>
    <row r="265" spans="1:26" ht="12.75" customHeight="1" x14ac:dyDescent="0.2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</row>
    <row r="266" spans="1:26" ht="12.75" customHeight="1" x14ac:dyDescent="0.2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</row>
    <row r="267" spans="1:26" ht="12.75" customHeight="1" x14ac:dyDescent="0.2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</row>
    <row r="268" spans="1:26" ht="12.75" customHeight="1" x14ac:dyDescent="0.2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</row>
    <row r="269" spans="1:26" ht="12.75" customHeight="1" x14ac:dyDescent="0.2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</row>
    <row r="270" spans="1:26" ht="12.75" customHeight="1" x14ac:dyDescent="0.2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</row>
    <row r="271" spans="1:26" ht="12.75" customHeight="1" x14ac:dyDescent="0.2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</row>
    <row r="272" spans="1:26" ht="12.75" customHeight="1" x14ac:dyDescent="0.2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</row>
    <row r="273" spans="1:26" ht="12.75" customHeight="1" x14ac:dyDescent="0.2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</row>
    <row r="274" spans="1:26" ht="12.75" customHeight="1" x14ac:dyDescent="0.2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</row>
    <row r="275" spans="1:26" ht="12.75" customHeight="1" x14ac:dyDescent="0.2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</row>
    <row r="276" spans="1:26" ht="12.75" customHeight="1" x14ac:dyDescent="0.2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</row>
    <row r="277" spans="1:26" ht="12.75" customHeight="1" x14ac:dyDescent="0.2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</row>
    <row r="278" spans="1:26" ht="12.75" customHeight="1" x14ac:dyDescent="0.2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</row>
    <row r="279" spans="1:26" ht="12.75" customHeight="1" x14ac:dyDescent="0.2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</row>
    <row r="280" spans="1:26" ht="12.75" customHeight="1" x14ac:dyDescent="0.2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</row>
    <row r="281" spans="1:26" ht="12.75" customHeight="1" x14ac:dyDescent="0.2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</row>
    <row r="282" spans="1:26" ht="12.75" customHeight="1" x14ac:dyDescent="0.2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3" spans="1:26" ht="12.75" customHeight="1" x14ac:dyDescent="0.2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</row>
    <row r="284" spans="1:26" ht="12.75" customHeight="1" x14ac:dyDescent="0.2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 spans="1:26" ht="12.75" customHeight="1" x14ac:dyDescent="0.2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</row>
    <row r="286" spans="1:26" ht="12.75" customHeight="1" x14ac:dyDescent="0.2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</row>
    <row r="287" spans="1:26" ht="12.75" customHeight="1" x14ac:dyDescent="0.2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</row>
    <row r="288" spans="1:26" ht="12.75" customHeight="1" x14ac:dyDescent="0.2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</row>
    <row r="289" spans="1:26" ht="12.75" customHeight="1" x14ac:dyDescent="0.2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</row>
    <row r="290" spans="1:26" ht="12.75" customHeight="1" x14ac:dyDescent="0.2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</row>
    <row r="291" spans="1:26" ht="12.75" customHeight="1" x14ac:dyDescent="0.2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</row>
    <row r="292" spans="1:26" ht="12.75" customHeight="1" x14ac:dyDescent="0.2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 spans="1:26" ht="12.75" customHeight="1" x14ac:dyDescent="0.2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</row>
    <row r="294" spans="1:26" ht="12.75" customHeight="1" x14ac:dyDescent="0.2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</row>
    <row r="295" spans="1:26" ht="12.75" customHeight="1" x14ac:dyDescent="0.2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</row>
    <row r="296" spans="1:26" ht="12.75" customHeight="1" x14ac:dyDescent="0.2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</row>
    <row r="297" spans="1:26" ht="12.75" customHeight="1" x14ac:dyDescent="0.2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</row>
    <row r="298" spans="1:26" ht="12.75" customHeight="1" x14ac:dyDescent="0.2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</row>
    <row r="299" spans="1:26" ht="12.75" customHeight="1" x14ac:dyDescent="0.2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</row>
    <row r="300" spans="1:26" ht="12.75" customHeight="1" x14ac:dyDescent="0.2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 spans="1:26" ht="12.75" customHeight="1" x14ac:dyDescent="0.2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</row>
    <row r="302" spans="1:26" ht="12.75" customHeight="1" x14ac:dyDescent="0.2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</row>
    <row r="303" spans="1:26" ht="12.75" customHeight="1" x14ac:dyDescent="0.2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</row>
    <row r="304" spans="1:26" ht="12.75" customHeight="1" x14ac:dyDescent="0.2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</row>
    <row r="305" spans="1:26" ht="12.75" customHeight="1" x14ac:dyDescent="0.2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</row>
    <row r="306" spans="1:26" ht="12.75" customHeight="1" x14ac:dyDescent="0.2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</row>
    <row r="307" spans="1:26" ht="15.75" customHeight="1" x14ac:dyDescent="0.2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</row>
    <row r="308" spans="1:26" ht="15.75" customHeight="1" x14ac:dyDescent="0.2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 spans="1:26" ht="15.75" customHeight="1" x14ac:dyDescent="0.2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</row>
    <row r="310" spans="1:26" ht="15.75" customHeight="1" x14ac:dyDescent="0.2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</row>
    <row r="311" spans="1:26" ht="15.75" customHeight="1" x14ac:dyDescent="0.2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</row>
    <row r="312" spans="1:26" ht="15.75" customHeight="1" x14ac:dyDescent="0.2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</row>
    <row r="313" spans="1:26" ht="15.75" customHeight="1" x14ac:dyDescent="0.2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</row>
    <row r="314" spans="1:26" ht="15.75" customHeight="1" x14ac:dyDescent="0.2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</row>
    <row r="315" spans="1:26" ht="15.75" customHeight="1" x14ac:dyDescent="0.2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6" spans="1:26" ht="15.75" customHeight="1" x14ac:dyDescent="0.2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</row>
    <row r="317" spans="1:26" ht="15.75" customHeight="1" x14ac:dyDescent="0.2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 spans="1:26" ht="15.75" customHeight="1" x14ac:dyDescent="0.2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</row>
    <row r="319" spans="1:26" ht="15.75" customHeight="1" x14ac:dyDescent="0.2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</row>
    <row r="320" spans="1:26" ht="15.75" customHeight="1" x14ac:dyDescent="0.2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</row>
    <row r="321" spans="1:26" ht="15.75" customHeight="1" x14ac:dyDescent="0.2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</row>
    <row r="322" spans="1:26" ht="15.75" customHeight="1" x14ac:dyDescent="0.2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</row>
    <row r="323" spans="1:26" ht="15.75" customHeight="1" x14ac:dyDescent="0.2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</row>
    <row r="324" spans="1:26" ht="15.75" customHeight="1" x14ac:dyDescent="0.2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</row>
    <row r="325" spans="1:26" ht="15.75" customHeight="1" x14ac:dyDescent="0.2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</row>
    <row r="326" spans="1:26" ht="15.75" customHeight="1" x14ac:dyDescent="0.2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</row>
    <row r="327" spans="1:26" ht="15.75" customHeight="1" x14ac:dyDescent="0.2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</row>
    <row r="328" spans="1:26" ht="15.75" customHeight="1" x14ac:dyDescent="0.2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</row>
    <row r="329" spans="1:26" ht="15.75" customHeight="1" x14ac:dyDescent="0.2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</row>
    <row r="330" spans="1:26" ht="15.75" customHeight="1" x14ac:dyDescent="0.2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</row>
    <row r="331" spans="1:26" ht="15.75" customHeight="1" x14ac:dyDescent="0.2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</row>
    <row r="332" spans="1:26" ht="15.75" customHeight="1" x14ac:dyDescent="0.2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</row>
    <row r="333" spans="1:26" ht="15.75" customHeight="1" x14ac:dyDescent="0.2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</row>
    <row r="334" spans="1:26" ht="15.75" customHeight="1" x14ac:dyDescent="0.2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</row>
    <row r="335" spans="1:26" ht="15.75" customHeight="1" x14ac:dyDescent="0.2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</row>
    <row r="336" spans="1:26" ht="15.75" customHeight="1" x14ac:dyDescent="0.2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</row>
    <row r="337" spans="1:26" ht="15.75" customHeight="1" x14ac:dyDescent="0.2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</row>
    <row r="338" spans="1:26" ht="15.75" customHeight="1" x14ac:dyDescent="0.2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</row>
    <row r="339" spans="1:26" ht="15.75" customHeight="1" x14ac:dyDescent="0.2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</row>
    <row r="340" spans="1:26" ht="15.75" customHeight="1" x14ac:dyDescent="0.2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</row>
    <row r="341" spans="1:26" ht="15.75" customHeight="1" x14ac:dyDescent="0.2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</row>
    <row r="342" spans="1:26" ht="15.75" customHeight="1" x14ac:dyDescent="0.2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</row>
    <row r="343" spans="1:26" ht="15.75" customHeight="1" x14ac:dyDescent="0.2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</row>
    <row r="344" spans="1:26" ht="15.75" customHeight="1" x14ac:dyDescent="0.2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</row>
    <row r="345" spans="1:26" ht="15.75" customHeight="1" x14ac:dyDescent="0.2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</row>
    <row r="346" spans="1:26" ht="15.75" customHeight="1" x14ac:dyDescent="0.2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</row>
    <row r="347" spans="1:26" ht="15.75" customHeight="1" x14ac:dyDescent="0.2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</row>
    <row r="348" spans="1:26" ht="15.75" customHeight="1" x14ac:dyDescent="0.2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</row>
    <row r="349" spans="1:26" ht="15.75" customHeight="1" x14ac:dyDescent="0.2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</row>
    <row r="350" spans="1:26" ht="15.75" customHeight="1" x14ac:dyDescent="0.2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</row>
    <row r="351" spans="1:26" ht="15.75" customHeight="1" x14ac:dyDescent="0.2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</row>
    <row r="352" spans="1:26" ht="15.75" customHeight="1" x14ac:dyDescent="0.2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</row>
    <row r="353" spans="1:26" ht="15.75" customHeight="1" x14ac:dyDescent="0.2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</row>
    <row r="354" spans="1:26" ht="15.75" customHeight="1" x14ac:dyDescent="0.2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</row>
    <row r="355" spans="1:26" ht="15.75" customHeight="1" x14ac:dyDescent="0.2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</row>
    <row r="356" spans="1:26" ht="15.75" customHeight="1" x14ac:dyDescent="0.2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</row>
    <row r="357" spans="1:26" ht="15.75" customHeight="1" x14ac:dyDescent="0.2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</row>
    <row r="358" spans="1:26" ht="15.75" customHeight="1" x14ac:dyDescent="0.2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</row>
    <row r="359" spans="1:26" ht="15.75" customHeight="1" x14ac:dyDescent="0.2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</row>
    <row r="360" spans="1:26" ht="15.75" customHeight="1" x14ac:dyDescent="0.2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</row>
    <row r="361" spans="1:26" ht="15.75" customHeight="1" x14ac:dyDescent="0.2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</row>
    <row r="362" spans="1:26" ht="15.75" customHeight="1" x14ac:dyDescent="0.2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</row>
    <row r="363" spans="1:26" ht="15.75" customHeight="1" x14ac:dyDescent="0.2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</row>
    <row r="364" spans="1:26" ht="15.75" customHeight="1" x14ac:dyDescent="0.2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</row>
    <row r="365" spans="1:26" ht="15.75" customHeight="1" x14ac:dyDescent="0.2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</row>
    <row r="366" spans="1:26" ht="15.75" customHeight="1" x14ac:dyDescent="0.2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</row>
    <row r="367" spans="1:26" ht="15.75" customHeight="1" x14ac:dyDescent="0.2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</row>
    <row r="368" spans="1:26" ht="15.75" customHeight="1" x14ac:dyDescent="0.2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</row>
    <row r="369" spans="1:26" ht="15.75" customHeight="1" x14ac:dyDescent="0.2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</row>
    <row r="370" spans="1:26" ht="15.75" customHeight="1" x14ac:dyDescent="0.2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</row>
    <row r="371" spans="1:26" ht="15.75" customHeight="1" x14ac:dyDescent="0.2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</row>
    <row r="372" spans="1:26" ht="15.75" customHeight="1" x14ac:dyDescent="0.2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</row>
    <row r="373" spans="1:26" ht="15.75" customHeight="1" x14ac:dyDescent="0.2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</row>
    <row r="374" spans="1:26" ht="15.75" customHeight="1" x14ac:dyDescent="0.2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</row>
    <row r="375" spans="1:26" ht="15.75" customHeight="1" x14ac:dyDescent="0.2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</row>
    <row r="376" spans="1:26" ht="15.75" customHeight="1" x14ac:dyDescent="0.2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</row>
    <row r="377" spans="1:26" ht="15.75" customHeight="1" x14ac:dyDescent="0.2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</row>
    <row r="378" spans="1:26" ht="15.75" customHeight="1" x14ac:dyDescent="0.2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</row>
    <row r="379" spans="1:26" ht="15.75" customHeight="1" x14ac:dyDescent="0.2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</row>
    <row r="380" spans="1:26" ht="15.75" customHeight="1" x14ac:dyDescent="0.2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</row>
    <row r="381" spans="1:26" ht="15.75" customHeight="1" x14ac:dyDescent="0.2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</row>
    <row r="382" spans="1:26" ht="15.75" customHeight="1" x14ac:dyDescent="0.2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</row>
    <row r="383" spans="1:26" ht="15.75" customHeight="1" x14ac:dyDescent="0.2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</row>
    <row r="384" spans="1:26" ht="15.75" customHeight="1" x14ac:dyDescent="0.2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</row>
    <row r="385" spans="1:26" ht="15.75" customHeight="1" x14ac:dyDescent="0.2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</row>
    <row r="386" spans="1:26" ht="15.75" customHeight="1" x14ac:dyDescent="0.2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</row>
    <row r="387" spans="1:26" ht="15.75" customHeight="1" x14ac:dyDescent="0.2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</row>
    <row r="388" spans="1:26" ht="15.75" customHeight="1" x14ac:dyDescent="0.2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</row>
    <row r="389" spans="1:26" ht="15.75" customHeight="1" x14ac:dyDescent="0.2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</row>
    <row r="390" spans="1:26" ht="15.75" customHeight="1" x14ac:dyDescent="0.2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</row>
    <row r="391" spans="1:26" ht="15.75" customHeight="1" x14ac:dyDescent="0.2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</row>
    <row r="392" spans="1:26" ht="15.75" customHeight="1" x14ac:dyDescent="0.2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</row>
    <row r="393" spans="1:26" ht="15.75" customHeight="1" x14ac:dyDescent="0.2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</row>
    <row r="394" spans="1:26" ht="15.75" customHeight="1" x14ac:dyDescent="0.2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</row>
    <row r="395" spans="1:26" ht="15.75" customHeight="1" x14ac:dyDescent="0.2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</row>
    <row r="396" spans="1:26" ht="15.75" customHeight="1" x14ac:dyDescent="0.2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</row>
    <row r="397" spans="1:26" ht="15.75" customHeight="1" x14ac:dyDescent="0.2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</row>
    <row r="398" spans="1:26" ht="15.75" customHeight="1" x14ac:dyDescent="0.2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</row>
    <row r="399" spans="1:26" ht="15.75" customHeight="1" x14ac:dyDescent="0.2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</row>
    <row r="400" spans="1:26" ht="15.75" customHeight="1" x14ac:dyDescent="0.2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</row>
    <row r="401" spans="1:26" ht="15.75" customHeight="1" x14ac:dyDescent="0.2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</row>
    <row r="402" spans="1:26" ht="15.75" customHeight="1" x14ac:dyDescent="0.2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</row>
    <row r="403" spans="1:26" ht="15.75" customHeight="1" x14ac:dyDescent="0.2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</row>
    <row r="404" spans="1:26" ht="15.75" customHeight="1" x14ac:dyDescent="0.2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</row>
    <row r="405" spans="1:26" ht="15.75" customHeight="1" x14ac:dyDescent="0.2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</row>
    <row r="406" spans="1:26" ht="15.75" customHeight="1" x14ac:dyDescent="0.2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</row>
    <row r="407" spans="1:26" ht="15.75" customHeight="1" x14ac:dyDescent="0.2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</row>
    <row r="408" spans="1:26" ht="15.75" customHeight="1" x14ac:dyDescent="0.2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</row>
    <row r="409" spans="1:26" ht="15.75" customHeight="1" x14ac:dyDescent="0.2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</row>
    <row r="410" spans="1:26" ht="15.75" customHeight="1" x14ac:dyDescent="0.2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</row>
    <row r="411" spans="1:26" ht="15.75" customHeight="1" x14ac:dyDescent="0.2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</row>
    <row r="412" spans="1:26" ht="15.75" customHeight="1" x14ac:dyDescent="0.2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</row>
    <row r="413" spans="1:26" ht="15.75" customHeight="1" x14ac:dyDescent="0.2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</row>
    <row r="414" spans="1:26" ht="15.75" customHeight="1" x14ac:dyDescent="0.2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</row>
    <row r="415" spans="1:26" ht="15.75" customHeight="1" x14ac:dyDescent="0.2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</row>
    <row r="416" spans="1:26" ht="15.75" customHeight="1" x14ac:dyDescent="0.2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</row>
    <row r="417" spans="1:26" ht="15.75" customHeight="1" x14ac:dyDescent="0.2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</row>
    <row r="418" spans="1:26" ht="15.75" customHeight="1" x14ac:dyDescent="0.2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</row>
    <row r="419" spans="1:26" ht="15.75" customHeight="1" x14ac:dyDescent="0.2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</row>
    <row r="420" spans="1:26" ht="15.75" customHeight="1" x14ac:dyDescent="0.2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</row>
    <row r="421" spans="1:26" ht="15.75" customHeight="1" x14ac:dyDescent="0.2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</row>
    <row r="422" spans="1:26" ht="15.75" customHeight="1" x14ac:dyDescent="0.2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</row>
    <row r="423" spans="1:26" ht="15.75" customHeight="1" x14ac:dyDescent="0.2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</row>
    <row r="424" spans="1:26" ht="15.75" customHeight="1" x14ac:dyDescent="0.2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</row>
    <row r="425" spans="1:26" ht="15.75" customHeight="1" x14ac:dyDescent="0.2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</row>
    <row r="426" spans="1:26" ht="15.75" customHeight="1" x14ac:dyDescent="0.2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</row>
    <row r="427" spans="1:26" ht="15.75" customHeight="1" x14ac:dyDescent="0.2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</row>
    <row r="428" spans="1:26" ht="15.75" customHeight="1" x14ac:dyDescent="0.2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</row>
    <row r="429" spans="1:26" ht="15.75" customHeight="1" x14ac:dyDescent="0.2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</row>
    <row r="430" spans="1:26" ht="15.75" customHeight="1" x14ac:dyDescent="0.2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</row>
    <row r="431" spans="1:26" ht="15.75" customHeight="1" x14ac:dyDescent="0.2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</row>
    <row r="432" spans="1:26" ht="15.75" customHeight="1" x14ac:dyDescent="0.2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</row>
    <row r="433" spans="1:26" ht="15.75" customHeight="1" x14ac:dyDescent="0.2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</row>
    <row r="434" spans="1:26" ht="15.75" customHeight="1" x14ac:dyDescent="0.2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</row>
    <row r="435" spans="1:26" ht="15.75" customHeight="1" x14ac:dyDescent="0.2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</row>
    <row r="436" spans="1:26" ht="15.75" customHeight="1" x14ac:dyDescent="0.2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</row>
    <row r="437" spans="1:26" ht="15.75" customHeight="1" x14ac:dyDescent="0.2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</row>
    <row r="438" spans="1:26" ht="15.75" customHeight="1" x14ac:dyDescent="0.2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</row>
    <row r="439" spans="1:26" ht="15.75" customHeight="1" x14ac:dyDescent="0.2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</row>
    <row r="440" spans="1:26" ht="15.75" customHeight="1" x14ac:dyDescent="0.2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</row>
    <row r="441" spans="1:26" ht="15.75" customHeight="1" x14ac:dyDescent="0.2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</row>
    <row r="442" spans="1:26" ht="15.75" customHeight="1" x14ac:dyDescent="0.2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</row>
    <row r="443" spans="1:26" ht="15.75" customHeight="1" x14ac:dyDescent="0.2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</row>
    <row r="444" spans="1:26" ht="15.75" customHeight="1" x14ac:dyDescent="0.2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</row>
    <row r="445" spans="1:26" ht="15.75" customHeight="1" x14ac:dyDescent="0.2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</row>
    <row r="446" spans="1:26" ht="15.75" customHeight="1" x14ac:dyDescent="0.2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</row>
    <row r="447" spans="1:26" ht="15.75" customHeight="1" x14ac:dyDescent="0.2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</row>
    <row r="448" spans="1:26" ht="15.75" customHeight="1" x14ac:dyDescent="0.2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</row>
    <row r="449" spans="1:26" ht="15.75" customHeight="1" x14ac:dyDescent="0.2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</row>
    <row r="450" spans="1:26" ht="15.75" customHeight="1" x14ac:dyDescent="0.2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</row>
    <row r="451" spans="1:26" ht="15.75" customHeight="1" x14ac:dyDescent="0.2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</row>
    <row r="452" spans="1:26" ht="15.75" customHeight="1" x14ac:dyDescent="0.2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</row>
    <row r="453" spans="1:26" ht="15.75" customHeight="1" x14ac:dyDescent="0.2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</row>
    <row r="454" spans="1:26" ht="15.75" customHeight="1" x14ac:dyDescent="0.2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</row>
    <row r="455" spans="1:26" ht="15.75" customHeight="1" x14ac:dyDescent="0.2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</row>
    <row r="456" spans="1:26" ht="15.75" customHeight="1" x14ac:dyDescent="0.2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</row>
    <row r="457" spans="1:26" ht="15.75" customHeight="1" x14ac:dyDescent="0.2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</row>
    <row r="458" spans="1:26" ht="15.75" customHeight="1" x14ac:dyDescent="0.2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</row>
    <row r="459" spans="1:26" ht="15.75" customHeight="1" x14ac:dyDescent="0.2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</row>
    <row r="460" spans="1:26" ht="15.75" customHeight="1" x14ac:dyDescent="0.2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</row>
    <row r="461" spans="1:26" ht="15.75" customHeight="1" x14ac:dyDescent="0.2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</row>
    <row r="462" spans="1:26" ht="15.75" customHeight="1" x14ac:dyDescent="0.2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</row>
    <row r="463" spans="1:26" ht="15.75" customHeight="1" x14ac:dyDescent="0.2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</row>
    <row r="464" spans="1:26" ht="15.75" customHeight="1" x14ac:dyDescent="0.2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</row>
    <row r="465" spans="1:26" ht="15.75" customHeight="1" x14ac:dyDescent="0.2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</row>
    <row r="466" spans="1:26" ht="15.75" customHeight="1" x14ac:dyDescent="0.2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</row>
    <row r="467" spans="1:26" ht="15.75" customHeight="1" x14ac:dyDescent="0.2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</row>
    <row r="468" spans="1:26" ht="15.75" customHeight="1" x14ac:dyDescent="0.2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</row>
    <row r="469" spans="1:26" ht="15.75" customHeight="1" x14ac:dyDescent="0.2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</row>
    <row r="470" spans="1:26" ht="15.75" customHeight="1" x14ac:dyDescent="0.2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</row>
    <row r="471" spans="1:26" ht="15.75" customHeight="1" x14ac:dyDescent="0.2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</row>
    <row r="472" spans="1:26" ht="15.75" customHeight="1" x14ac:dyDescent="0.2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</row>
    <row r="473" spans="1:26" ht="15.75" customHeight="1" x14ac:dyDescent="0.2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</row>
    <row r="474" spans="1:26" ht="15.75" customHeight="1" x14ac:dyDescent="0.2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</row>
    <row r="475" spans="1:26" ht="15.75" customHeight="1" x14ac:dyDescent="0.2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</row>
    <row r="476" spans="1:26" ht="15.75" customHeight="1" x14ac:dyDescent="0.2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</row>
    <row r="477" spans="1:26" ht="15.75" customHeight="1" x14ac:dyDescent="0.2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</row>
    <row r="478" spans="1:26" ht="15.75" customHeight="1" x14ac:dyDescent="0.2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</row>
    <row r="479" spans="1:26" ht="15.75" customHeight="1" x14ac:dyDescent="0.2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</row>
    <row r="480" spans="1:26" ht="15.75" customHeight="1" x14ac:dyDescent="0.2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</row>
    <row r="481" spans="1:26" ht="15.75" customHeight="1" x14ac:dyDescent="0.2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</row>
    <row r="482" spans="1:26" ht="15.75" customHeight="1" x14ac:dyDescent="0.2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</row>
    <row r="483" spans="1:26" ht="15.75" customHeight="1" x14ac:dyDescent="0.2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</row>
    <row r="484" spans="1:26" ht="15.75" customHeight="1" x14ac:dyDescent="0.2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</row>
    <row r="485" spans="1:26" ht="15.75" customHeight="1" x14ac:dyDescent="0.2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</row>
    <row r="486" spans="1:26" ht="15.75" customHeight="1" x14ac:dyDescent="0.2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</row>
    <row r="487" spans="1:26" ht="15.75" customHeight="1" x14ac:dyDescent="0.2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</row>
    <row r="488" spans="1:26" ht="15.75" customHeight="1" x14ac:dyDescent="0.2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</row>
    <row r="489" spans="1:26" ht="15.75" customHeight="1" x14ac:dyDescent="0.2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</row>
    <row r="490" spans="1:26" ht="15.75" customHeight="1" x14ac:dyDescent="0.2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</row>
    <row r="491" spans="1:26" ht="15.75" customHeight="1" x14ac:dyDescent="0.2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</row>
    <row r="492" spans="1:26" ht="15.75" customHeight="1" x14ac:dyDescent="0.2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</row>
    <row r="493" spans="1:26" ht="15.75" customHeight="1" x14ac:dyDescent="0.2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</row>
    <row r="494" spans="1:26" ht="15.75" customHeight="1" x14ac:dyDescent="0.2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</row>
    <row r="495" spans="1:26" ht="15.75" customHeight="1" x14ac:dyDescent="0.2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</row>
    <row r="496" spans="1:26" ht="15.75" customHeight="1" x14ac:dyDescent="0.2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</row>
    <row r="497" spans="1:26" ht="15.75" customHeight="1" x14ac:dyDescent="0.2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</row>
    <row r="498" spans="1:26" ht="15.75" customHeight="1" x14ac:dyDescent="0.2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</row>
    <row r="499" spans="1:26" ht="15.75" customHeight="1" x14ac:dyDescent="0.2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</row>
    <row r="500" spans="1:26" ht="15.75" customHeight="1" x14ac:dyDescent="0.2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</row>
    <row r="501" spans="1:26" ht="15.75" customHeight="1" x14ac:dyDescent="0.2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</row>
    <row r="502" spans="1:26" ht="15.75" customHeight="1" x14ac:dyDescent="0.2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</row>
    <row r="503" spans="1:26" ht="15.75" customHeight="1" x14ac:dyDescent="0.2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</row>
    <row r="504" spans="1:26" ht="15.75" customHeight="1" x14ac:dyDescent="0.2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</row>
    <row r="505" spans="1:26" ht="15.75" customHeight="1" x14ac:dyDescent="0.2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</row>
    <row r="506" spans="1:26" ht="15.75" customHeight="1" x14ac:dyDescent="0.2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</row>
    <row r="507" spans="1:26" ht="15.75" customHeight="1" x14ac:dyDescent="0.2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</row>
    <row r="508" spans="1:26" ht="15.75" customHeight="1" x14ac:dyDescent="0.2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</row>
    <row r="509" spans="1:26" ht="15.75" customHeight="1" x14ac:dyDescent="0.2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</row>
    <row r="510" spans="1:26" ht="15.75" customHeight="1" x14ac:dyDescent="0.2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</row>
    <row r="511" spans="1:26" ht="15.75" customHeight="1" x14ac:dyDescent="0.2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</row>
    <row r="512" spans="1:26" ht="15.75" customHeight="1" x14ac:dyDescent="0.2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</row>
    <row r="513" spans="1:26" ht="15.75" customHeight="1" x14ac:dyDescent="0.2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</row>
    <row r="514" spans="1:26" ht="15.75" customHeight="1" x14ac:dyDescent="0.2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</row>
    <row r="515" spans="1:26" ht="15.75" customHeight="1" x14ac:dyDescent="0.2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</row>
    <row r="516" spans="1:26" ht="15.75" customHeight="1" x14ac:dyDescent="0.2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</row>
    <row r="517" spans="1:26" ht="15.75" customHeight="1" x14ac:dyDescent="0.2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</row>
    <row r="518" spans="1:26" ht="15.75" customHeight="1" x14ac:dyDescent="0.2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</row>
    <row r="519" spans="1:26" ht="15.75" customHeight="1" x14ac:dyDescent="0.2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</row>
    <row r="520" spans="1:26" ht="15.75" customHeight="1" x14ac:dyDescent="0.2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</row>
    <row r="521" spans="1:26" ht="15.75" customHeight="1" x14ac:dyDescent="0.2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</row>
    <row r="522" spans="1:26" ht="15.75" customHeight="1" x14ac:dyDescent="0.2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</row>
    <row r="523" spans="1:26" ht="15.75" customHeight="1" x14ac:dyDescent="0.2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</row>
    <row r="524" spans="1:26" ht="15.75" customHeight="1" x14ac:dyDescent="0.2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</row>
    <row r="525" spans="1:26" ht="15.75" customHeight="1" x14ac:dyDescent="0.2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</row>
    <row r="526" spans="1:26" ht="15.75" customHeight="1" x14ac:dyDescent="0.2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</row>
    <row r="527" spans="1:26" ht="15.75" customHeight="1" x14ac:dyDescent="0.2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</row>
    <row r="528" spans="1:26" ht="15.75" customHeight="1" x14ac:dyDescent="0.2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</row>
    <row r="529" spans="1:26" ht="15.75" customHeight="1" x14ac:dyDescent="0.2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</row>
    <row r="530" spans="1:26" ht="15.75" customHeight="1" x14ac:dyDescent="0.2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</row>
    <row r="531" spans="1:26" ht="15.75" customHeight="1" x14ac:dyDescent="0.2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</row>
    <row r="532" spans="1:26" ht="15.75" customHeight="1" x14ac:dyDescent="0.2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</row>
    <row r="533" spans="1:26" ht="15.75" customHeight="1" x14ac:dyDescent="0.2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</row>
    <row r="534" spans="1:26" ht="15.75" customHeight="1" x14ac:dyDescent="0.2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</row>
    <row r="535" spans="1:26" ht="15.75" customHeight="1" x14ac:dyDescent="0.2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</row>
    <row r="536" spans="1:26" ht="15.75" customHeight="1" x14ac:dyDescent="0.2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</row>
    <row r="537" spans="1:26" ht="15.75" customHeight="1" x14ac:dyDescent="0.2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</row>
    <row r="538" spans="1:26" ht="15.75" customHeight="1" x14ac:dyDescent="0.2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</row>
    <row r="539" spans="1:26" ht="15.75" customHeight="1" x14ac:dyDescent="0.2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</row>
    <row r="540" spans="1:26" ht="15.75" customHeight="1" x14ac:dyDescent="0.2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</row>
    <row r="541" spans="1:26" ht="15.75" customHeight="1" x14ac:dyDescent="0.2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</row>
    <row r="542" spans="1:26" ht="15.75" customHeight="1" x14ac:dyDescent="0.2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</row>
    <row r="543" spans="1:26" ht="15.75" customHeight="1" x14ac:dyDescent="0.2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</row>
    <row r="544" spans="1:26" ht="15.75" customHeight="1" x14ac:dyDescent="0.2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</row>
    <row r="545" spans="1:26" ht="15.75" customHeight="1" x14ac:dyDescent="0.2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</row>
    <row r="546" spans="1:26" ht="15.75" customHeight="1" x14ac:dyDescent="0.2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</row>
    <row r="547" spans="1:26" ht="15.75" customHeight="1" x14ac:dyDescent="0.2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</row>
    <row r="548" spans="1:26" ht="15.75" customHeight="1" x14ac:dyDescent="0.2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</row>
    <row r="549" spans="1:26" ht="15.75" customHeight="1" x14ac:dyDescent="0.2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</row>
    <row r="550" spans="1:26" ht="15.75" customHeight="1" x14ac:dyDescent="0.2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</row>
    <row r="551" spans="1:26" ht="15.75" customHeight="1" x14ac:dyDescent="0.2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</row>
    <row r="552" spans="1:26" ht="15.75" customHeight="1" x14ac:dyDescent="0.2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</row>
    <row r="553" spans="1:26" ht="15.75" customHeight="1" x14ac:dyDescent="0.2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</row>
    <row r="554" spans="1:26" ht="15.75" customHeight="1" x14ac:dyDescent="0.2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</row>
    <row r="555" spans="1:26" ht="15.75" customHeight="1" x14ac:dyDescent="0.2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</row>
    <row r="556" spans="1:26" ht="15.75" customHeight="1" x14ac:dyDescent="0.2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</row>
    <row r="557" spans="1:26" ht="15.75" customHeight="1" x14ac:dyDescent="0.2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</row>
    <row r="558" spans="1:26" ht="15.75" customHeight="1" x14ac:dyDescent="0.2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</row>
    <row r="559" spans="1:26" ht="15.75" customHeight="1" x14ac:dyDescent="0.2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</row>
    <row r="560" spans="1:26" ht="15.75" customHeight="1" x14ac:dyDescent="0.2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</row>
    <row r="561" spans="1:26" ht="15.75" customHeight="1" x14ac:dyDescent="0.2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</row>
    <row r="562" spans="1:26" ht="15.75" customHeight="1" x14ac:dyDescent="0.2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</row>
    <row r="563" spans="1:26" ht="15.75" customHeight="1" x14ac:dyDescent="0.2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</row>
    <row r="564" spans="1:26" ht="15.75" customHeight="1" x14ac:dyDescent="0.2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</row>
    <row r="565" spans="1:26" ht="15.75" customHeight="1" x14ac:dyDescent="0.2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</row>
    <row r="566" spans="1:26" ht="15.75" customHeight="1" x14ac:dyDescent="0.2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</row>
    <row r="567" spans="1:26" ht="15.75" customHeight="1" x14ac:dyDescent="0.2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</row>
    <row r="568" spans="1:26" ht="15.75" customHeight="1" x14ac:dyDescent="0.2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</row>
    <row r="569" spans="1:26" ht="15.75" customHeight="1" x14ac:dyDescent="0.2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</row>
    <row r="570" spans="1:26" ht="15.75" customHeight="1" x14ac:dyDescent="0.2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</row>
    <row r="571" spans="1:26" ht="15.75" customHeight="1" x14ac:dyDescent="0.2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</row>
    <row r="572" spans="1:26" ht="15.75" customHeight="1" x14ac:dyDescent="0.2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</row>
    <row r="573" spans="1:26" ht="15.75" customHeight="1" x14ac:dyDescent="0.2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</row>
    <row r="574" spans="1:26" ht="15.75" customHeight="1" x14ac:dyDescent="0.2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</row>
    <row r="575" spans="1:26" ht="15.75" customHeight="1" x14ac:dyDescent="0.2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</row>
    <row r="576" spans="1:26" ht="15.75" customHeight="1" x14ac:dyDescent="0.2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</row>
    <row r="577" spans="1:26" ht="15.75" customHeight="1" x14ac:dyDescent="0.2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</row>
    <row r="578" spans="1:26" ht="15.75" customHeight="1" x14ac:dyDescent="0.2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</row>
    <row r="579" spans="1:26" ht="15.75" customHeight="1" x14ac:dyDescent="0.2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</row>
    <row r="580" spans="1:26" ht="15.75" customHeight="1" x14ac:dyDescent="0.2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</row>
    <row r="581" spans="1:26" ht="15.75" customHeight="1" x14ac:dyDescent="0.2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</row>
    <row r="582" spans="1:26" ht="15.75" customHeight="1" x14ac:dyDescent="0.2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</row>
    <row r="583" spans="1:26" ht="15.75" customHeight="1" x14ac:dyDescent="0.2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</row>
    <row r="584" spans="1:26" ht="15.75" customHeight="1" x14ac:dyDescent="0.2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</row>
    <row r="585" spans="1:26" ht="15.75" customHeight="1" x14ac:dyDescent="0.2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</row>
    <row r="586" spans="1:26" ht="15.75" customHeight="1" x14ac:dyDescent="0.2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</row>
    <row r="587" spans="1:26" ht="15.75" customHeight="1" x14ac:dyDescent="0.2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</row>
    <row r="588" spans="1:26" ht="15.75" customHeight="1" x14ac:dyDescent="0.2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</row>
    <row r="589" spans="1:26" ht="15.75" customHeight="1" x14ac:dyDescent="0.2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</row>
    <row r="590" spans="1:26" ht="15.75" customHeight="1" x14ac:dyDescent="0.2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</row>
    <row r="591" spans="1:26" ht="15.75" customHeight="1" x14ac:dyDescent="0.2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</row>
    <row r="592" spans="1:26" ht="15.75" customHeight="1" x14ac:dyDescent="0.2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</row>
    <row r="593" spans="1:26" ht="15.75" customHeight="1" x14ac:dyDescent="0.2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</row>
    <row r="594" spans="1:26" ht="15.75" customHeight="1" x14ac:dyDescent="0.2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</row>
    <row r="595" spans="1:26" ht="15.75" customHeight="1" x14ac:dyDescent="0.2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</row>
    <row r="596" spans="1:26" ht="15.75" customHeight="1" x14ac:dyDescent="0.2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</row>
    <row r="597" spans="1:26" ht="15.75" customHeight="1" x14ac:dyDescent="0.2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</row>
    <row r="598" spans="1:26" ht="15.75" customHeight="1" x14ac:dyDescent="0.2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</row>
    <row r="599" spans="1:26" ht="15.75" customHeight="1" x14ac:dyDescent="0.2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</row>
    <row r="600" spans="1:26" ht="15.75" customHeight="1" x14ac:dyDescent="0.2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</row>
    <row r="601" spans="1:26" ht="15.75" customHeight="1" x14ac:dyDescent="0.2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</row>
    <row r="602" spans="1:26" ht="15.75" customHeight="1" x14ac:dyDescent="0.2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</row>
    <row r="603" spans="1:26" ht="15.75" customHeight="1" x14ac:dyDescent="0.2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</row>
    <row r="604" spans="1:26" ht="15.75" customHeight="1" x14ac:dyDescent="0.2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</row>
    <row r="605" spans="1:26" ht="15.75" customHeight="1" x14ac:dyDescent="0.2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</row>
    <row r="606" spans="1:26" ht="15.75" customHeight="1" x14ac:dyDescent="0.2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</row>
    <row r="607" spans="1:26" ht="15.75" customHeight="1" x14ac:dyDescent="0.2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</row>
    <row r="608" spans="1:26" ht="15.75" customHeight="1" x14ac:dyDescent="0.2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</row>
    <row r="609" spans="1:26" ht="15.75" customHeight="1" x14ac:dyDescent="0.2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</row>
    <row r="610" spans="1:26" ht="15.75" customHeight="1" x14ac:dyDescent="0.2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</row>
    <row r="611" spans="1:26" ht="15.75" customHeight="1" x14ac:dyDescent="0.2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</row>
    <row r="612" spans="1:26" ht="15.75" customHeight="1" x14ac:dyDescent="0.2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</row>
    <row r="613" spans="1:26" ht="15.75" customHeight="1" x14ac:dyDescent="0.2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</row>
    <row r="614" spans="1:26" ht="15.75" customHeight="1" x14ac:dyDescent="0.2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</row>
    <row r="615" spans="1:26" ht="15.75" customHeight="1" x14ac:dyDescent="0.2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</row>
    <row r="616" spans="1:26" ht="15.75" customHeight="1" x14ac:dyDescent="0.2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</row>
    <row r="617" spans="1:26" ht="15.75" customHeight="1" x14ac:dyDescent="0.2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</row>
    <row r="618" spans="1:26" ht="15.75" customHeight="1" x14ac:dyDescent="0.2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</row>
    <row r="619" spans="1:26" ht="15.75" customHeight="1" x14ac:dyDescent="0.2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</row>
    <row r="620" spans="1:26" ht="15.75" customHeight="1" x14ac:dyDescent="0.2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</row>
    <row r="621" spans="1:26" ht="15.75" customHeight="1" x14ac:dyDescent="0.2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</row>
    <row r="622" spans="1:26" ht="15.75" customHeight="1" x14ac:dyDescent="0.2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</row>
    <row r="623" spans="1:26" ht="15.75" customHeight="1" x14ac:dyDescent="0.2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</row>
    <row r="624" spans="1:26" ht="15.75" customHeight="1" x14ac:dyDescent="0.2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</row>
    <row r="625" spans="1:26" ht="15.75" customHeight="1" x14ac:dyDescent="0.2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</row>
    <row r="626" spans="1:26" ht="15.75" customHeight="1" x14ac:dyDescent="0.2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</row>
    <row r="627" spans="1:26" ht="15.75" customHeight="1" x14ac:dyDescent="0.2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</row>
    <row r="628" spans="1:26" ht="15.75" customHeight="1" x14ac:dyDescent="0.2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</row>
    <row r="629" spans="1:26" ht="15.75" customHeight="1" x14ac:dyDescent="0.2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</row>
    <row r="630" spans="1:26" ht="15.75" customHeight="1" x14ac:dyDescent="0.2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</row>
    <row r="631" spans="1:26" ht="15.75" customHeight="1" x14ac:dyDescent="0.2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</row>
    <row r="632" spans="1:26" ht="15.75" customHeight="1" x14ac:dyDescent="0.2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</row>
    <row r="633" spans="1:26" ht="15.75" customHeight="1" x14ac:dyDescent="0.2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</row>
    <row r="634" spans="1:26" ht="15.75" customHeight="1" x14ac:dyDescent="0.2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</row>
    <row r="635" spans="1:26" ht="15.75" customHeight="1" x14ac:dyDescent="0.2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</row>
    <row r="636" spans="1:26" ht="15.75" customHeight="1" x14ac:dyDescent="0.2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</row>
    <row r="637" spans="1:26" ht="15.75" customHeight="1" x14ac:dyDescent="0.2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</row>
    <row r="638" spans="1:26" ht="15.75" customHeight="1" x14ac:dyDescent="0.2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</row>
    <row r="639" spans="1:26" ht="15.75" customHeight="1" x14ac:dyDescent="0.2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</row>
    <row r="640" spans="1:26" ht="15.75" customHeight="1" x14ac:dyDescent="0.2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</row>
    <row r="641" spans="1:26" ht="15.75" customHeight="1" x14ac:dyDescent="0.2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</row>
    <row r="642" spans="1:26" ht="15.75" customHeight="1" x14ac:dyDescent="0.2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</row>
    <row r="643" spans="1:26" ht="15.75" customHeight="1" x14ac:dyDescent="0.2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</row>
    <row r="644" spans="1:26" ht="15.75" customHeight="1" x14ac:dyDescent="0.2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</row>
    <row r="645" spans="1:26" ht="15.75" customHeight="1" x14ac:dyDescent="0.2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</row>
    <row r="646" spans="1:26" ht="15.75" customHeight="1" x14ac:dyDescent="0.2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</row>
    <row r="647" spans="1:26" ht="15.75" customHeight="1" x14ac:dyDescent="0.2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</row>
    <row r="648" spans="1:26" ht="15.75" customHeight="1" x14ac:dyDescent="0.2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</row>
    <row r="649" spans="1:26" ht="15.75" customHeight="1" x14ac:dyDescent="0.2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</row>
    <row r="650" spans="1:26" ht="15.75" customHeight="1" x14ac:dyDescent="0.2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</row>
    <row r="651" spans="1:26" ht="15.75" customHeight="1" x14ac:dyDescent="0.2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</row>
    <row r="652" spans="1:26" ht="15.75" customHeight="1" x14ac:dyDescent="0.2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</row>
    <row r="653" spans="1:26" ht="15.75" customHeight="1" x14ac:dyDescent="0.2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</row>
    <row r="654" spans="1:26" ht="15.75" customHeight="1" x14ac:dyDescent="0.2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</row>
    <row r="655" spans="1:26" ht="15.75" customHeight="1" x14ac:dyDescent="0.2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</row>
    <row r="656" spans="1:26" ht="15.75" customHeight="1" x14ac:dyDescent="0.2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</row>
    <row r="657" spans="1:26" ht="15.75" customHeight="1" x14ac:dyDescent="0.2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</row>
    <row r="658" spans="1:26" ht="15.75" customHeight="1" x14ac:dyDescent="0.2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</row>
    <row r="659" spans="1:26" ht="15.75" customHeight="1" x14ac:dyDescent="0.2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</row>
    <row r="660" spans="1:26" ht="15.75" customHeight="1" x14ac:dyDescent="0.2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</row>
    <row r="661" spans="1:26" ht="15.75" customHeight="1" x14ac:dyDescent="0.2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</row>
    <row r="662" spans="1:26" ht="15.75" customHeight="1" x14ac:dyDescent="0.2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</row>
    <row r="663" spans="1:26" ht="15.75" customHeight="1" x14ac:dyDescent="0.2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</row>
    <row r="664" spans="1:26" ht="15.75" customHeight="1" x14ac:dyDescent="0.2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</row>
    <row r="665" spans="1:26" ht="15.75" customHeight="1" x14ac:dyDescent="0.2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</row>
    <row r="666" spans="1:26" ht="15.75" customHeight="1" x14ac:dyDescent="0.2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</row>
    <row r="667" spans="1:26" ht="15.75" customHeight="1" x14ac:dyDescent="0.2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</row>
    <row r="668" spans="1:26" ht="15.75" customHeight="1" x14ac:dyDescent="0.2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</row>
    <row r="669" spans="1:26" ht="15.75" customHeight="1" x14ac:dyDescent="0.2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</row>
    <row r="670" spans="1:26" ht="15.75" customHeight="1" x14ac:dyDescent="0.2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</row>
    <row r="671" spans="1:26" ht="15.75" customHeight="1" x14ac:dyDescent="0.2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</row>
    <row r="672" spans="1:26" ht="15.75" customHeight="1" x14ac:dyDescent="0.2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</row>
    <row r="673" spans="1:26" ht="15.75" customHeight="1" x14ac:dyDescent="0.2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</row>
    <row r="674" spans="1:26" ht="15.75" customHeight="1" x14ac:dyDescent="0.2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</row>
    <row r="675" spans="1:26" ht="15.75" customHeight="1" x14ac:dyDescent="0.2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</row>
    <row r="676" spans="1:26" ht="15.75" customHeight="1" x14ac:dyDescent="0.2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</row>
    <row r="677" spans="1:26" ht="15.75" customHeight="1" x14ac:dyDescent="0.2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</row>
    <row r="678" spans="1:26" ht="15.75" customHeight="1" x14ac:dyDescent="0.2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</row>
    <row r="679" spans="1:26" ht="15.75" customHeight="1" x14ac:dyDescent="0.2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</row>
    <row r="680" spans="1:26" ht="15.75" customHeight="1" x14ac:dyDescent="0.2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</row>
    <row r="681" spans="1:26" ht="15.75" customHeight="1" x14ac:dyDescent="0.2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</row>
    <row r="682" spans="1:26" ht="15.75" customHeight="1" x14ac:dyDescent="0.2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</row>
    <row r="683" spans="1:26" ht="15.75" customHeight="1" x14ac:dyDescent="0.2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</row>
    <row r="684" spans="1:26" ht="15.75" customHeight="1" x14ac:dyDescent="0.2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</row>
    <row r="685" spans="1:26" ht="15.75" customHeight="1" x14ac:dyDescent="0.2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</row>
    <row r="686" spans="1:26" ht="15.75" customHeight="1" x14ac:dyDescent="0.2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</row>
    <row r="687" spans="1:26" ht="15.75" customHeight="1" x14ac:dyDescent="0.2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</row>
    <row r="688" spans="1:26" ht="15.75" customHeight="1" x14ac:dyDescent="0.2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</row>
    <row r="689" spans="1:26" ht="15.75" customHeight="1" x14ac:dyDescent="0.2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</row>
    <row r="690" spans="1:26" ht="15.75" customHeight="1" x14ac:dyDescent="0.2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</row>
    <row r="691" spans="1:26" ht="15.75" customHeight="1" x14ac:dyDescent="0.2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</row>
    <row r="692" spans="1:26" ht="15.75" customHeight="1" x14ac:dyDescent="0.2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</row>
    <row r="693" spans="1:26" ht="15.75" customHeight="1" x14ac:dyDescent="0.2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</row>
    <row r="694" spans="1:26" ht="15.75" customHeight="1" x14ac:dyDescent="0.2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</row>
    <row r="695" spans="1:26" ht="15.75" customHeight="1" x14ac:dyDescent="0.2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</row>
    <row r="696" spans="1:26" ht="15.75" customHeight="1" x14ac:dyDescent="0.2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</row>
    <row r="697" spans="1:26" ht="15.75" customHeight="1" x14ac:dyDescent="0.2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</row>
    <row r="698" spans="1:26" ht="15.75" customHeight="1" x14ac:dyDescent="0.2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</row>
    <row r="699" spans="1:26" ht="15.75" customHeight="1" x14ac:dyDescent="0.2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</row>
    <row r="700" spans="1:26" ht="15.75" customHeight="1" x14ac:dyDescent="0.2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</row>
    <row r="701" spans="1:26" ht="15.75" customHeight="1" x14ac:dyDescent="0.2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</row>
    <row r="702" spans="1:26" ht="15.75" customHeight="1" x14ac:dyDescent="0.2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</row>
    <row r="703" spans="1:26" ht="15.75" customHeight="1" x14ac:dyDescent="0.2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</row>
    <row r="704" spans="1:26" ht="15.75" customHeight="1" x14ac:dyDescent="0.2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</row>
    <row r="705" spans="1:26" ht="15.75" customHeight="1" x14ac:dyDescent="0.2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</row>
    <row r="706" spans="1:26" ht="15.75" customHeight="1" x14ac:dyDescent="0.2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</row>
    <row r="707" spans="1:26" ht="15.75" customHeight="1" x14ac:dyDescent="0.2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</row>
    <row r="708" spans="1:26" ht="15.75" customHeight="1" x14ac:dyDescent="0.2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</row>
    <row r="709" spans="1:26" ht="15.75" customHeight="1" x14ac:dyDescent="0.2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</row>
    <row r="710" spans="1:26" ht="15.75" customHeight="1" x14ac:dyDescent="0.2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</row>
    <row r="711" spans="1:26" ht="15.75" customHeight="1" x14ac:dyDescent="0.2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</row>
    <row r="712" spans="1:26" ht="15.75" customHeight="1" x14ac:dyDescent="0.2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</row>
    <row r="713" spans="1:26" ht="15.75" customHeight="1" x14ac:dyDescent="0.2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</row>
    <row r="714" spans="1:26" ht="15.75" customHeight="1" x14ac:dyDescent="0.2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</row>
    <row r="715" spans="1:26" ht="15.75" customHeight="1" x14ac:dyDescent="0.2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</row>
    <row r="716" spans="1:26" ht="15.75" customHeight="1" x14ac:dyDescent="0.2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</row>
    <row r="717" spans="1:26" ht="15.75" customHeight="1" x14ac:dyDescent="0.2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</row>
    <row r="718" spans="1:26" ht="15.75" customHeight="1" x14ac:dyDescent="0.2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</row>
    <row r="719" spans="1:26" ht="15.75" customHeight="1" x14ac:dyDescent="0.2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</row>
    <row r="720" spans="1:26" ht="15.75" customHeight="1" x14ac:dyDescent="0.2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</row>
    <row r="721" spans="1:26" ht="15.75" customHeight="1" x14ac:dyDescent="0.2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</row>
    <row r="722" spans="1:26" ht="15.75" customHeight="1" x14ac:dyDescent="0.2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</row>
    <row r="723" spans="1:26" ht="15.75" customHeight="1" x14ac:dyDescent="0.2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</row>
    <row r="724" spans="1:26" ht="15.75" customHeight="1" x14ac:dyDescent="0.2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</row>
    <row r="725" spans="1:26" ht="15.75" customHeight="1" x14ac:dyDescent="0.2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</row>
    <row r="726" spans="1:26" ht="15.75" customHeight="1" x14ac:dyDescent="0.2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</row>
    <row r="727" spans="1:26" ht="15.75" customHeight="1" x14ac:dyDescent="0.2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</row>
    <row r="728" spans="1:26" ht="15.75" customHeight="1" x14ac:dyDescent="0.2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</row>
    <row r="729" spans="1:26" ht="15.75" customHeight="1" x14ac:dyDescent="0.2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</row>
    <row r="730" spans="1:26" ht="15.75" customHeight="1" x14ac:dyDescent="0.2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</row>
    <row r="731" spans="1:26" ht="15.75" customHeight="1" x14ac:dyDescent="0.2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</row>
    <row r="732" spans="1:26" ht="15.75" customHeight="1" x14ac:dyDescent="0.2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</row>
    <row r="733" spans="1:26" ht="15.75" customHeight="1" x14ac:dyDescent="0.2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</row>
    <row r="734" spans="1:26" ht="15.75" customHeight="1" x14ac:dyDescent="0.2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</row>
    <row r="735" spans="1:26" ht="15.75" customHeight="1" x14ac:dyDescent="0.2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</row>
    <row r="736" spans="1:26" ht="15.75" customHeight="1" x14ac:dyDescent="0.2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</row>
    <row r="737" spans="1:26" ht="15.75" customHeight="1" x14ac:dyDescent="0.2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</row>
    <row r="738" spans="1:26" ht="15.75" customHeight="1" x14ac:dyDescent="0.2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</row>
    <row r="739" spans="1:26" ht="15.75" customHeight="1" x14ac:dyDescent="0.2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</row>
    <row r="740" spans="1:26" ht="15.75" customHeight="1" x14ac:dyDescent="0.2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</row>
    <row r="741" spans="1:26" ht="15.75" customHeight="1" x14ac:dyDescent="0.2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</row>
    <row r="742" spans="1:26" ht="15.75" customHeight="1" x14ac:dyDescent="0.2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</row>
    <row r="743" spans="1:26" ht="15.75" customHeight="1" x14ac:dyDescent="0.2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</row>
    <row r="744" spans="1:26" ht="15.75" customHeight="1" x14ac:dyDescent="0.2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</row>
    <row r="745" spans="1:26" ht="15.75" customHeight="1" x14ac:dyDescent="0.2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</row>
    <row r="746" spans="1:26" ht="15.75" customHeight="1" x14ac:dyDescent="0.2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</row>
    <row r="747" spans="1:26" ht="15.75" customHeight="1" x14ac:dyDescent="0.2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</row>
    <row r="748" spans="1:26" ht="15.75" customHeight="1" x14ac:dyDescent="0.2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</row>
    <row r="749" spans="1:26" ht="15.75" customHeight="1" x14ac:dyDescent="0.2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</row>
    <row r="750" spans="1:26" ht="15.75" customHeight="1" x14ac:dyDescent="0.2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</row>
    <row r="751" spans="1:26" ht="15.75" customHeight="1" x14ac:dyDescent="0.2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</row>
    <row r="752" spans="1:26" ht="15.75" customHeight="1" x14ac:dyDescent="0.2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</row>
    <row r="753" spans="1:26" ht="15.75" customHeight="1" x14ac:dyDescent="0.2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</row>
    <row r="754" spans="1:26" ht="15.75" customHeight="1" x14ac:dyDescent="0.2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</row>
    <row r="755" spans="1:26" ht="15.75" customHeight="1" x14ac:dyDescent="0.2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</row>
    <row r="756" spans="1:26" ht="15.75" customHeight="1" x14ac:dyDescent="0.2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</row>
    <row r="757" spans="1:26" ht="15.75" customHeight="1" x14ac:dyDescent="0.2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</row>
    <row r="758" spans="1:26" ht="15.75" customHeight="1" x14ac:dyDescent="0.2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</row>
    <row r="759" spans="1:26" ht="15.75" customHeight="1" x14ac:dyDescent="0.2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</row>
    <row r="760" spans="1:26" ht="15.75" customHeight="1" x14ac:dyDescent="0.2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</row>
    <row r="761" spans="1:26" ht="15.75" customHeight="1" x14ac:dyDescent="0.2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</row>
    <row r="762" spans="1:26" ht="15.75" customHeight="1" x14ac:dyDescent="0.2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</row>
    <row r="763" spans="1:26" ht="15.75" customHeight="1" x14ac:dyDescent="0.2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</row>
    <row r="764" spans="1:26" ht="15.75" customHeight="1" x14ac:dyDescent="0.2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</row>
    <row r="765" spans="1:26" ht="15.75" customHeight="1" x14ac:dyDescent="0.2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</row>
    <row r="766" spans="1:26" ht="15.75" customHeight="1" x14ac:dyDescent="0.2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</row>
    <row r="767" spans="1:26" ht="15.75" customHeight="1" x14ac:dyDescent="0.2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</row>
    <row r="768" spans="1:26" ht="15.75" customHeight="1" x14ac:dyDescent="0.2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</row>
    <row r="769" spans="1:26" ht="15.75" customHeight="1" x14ac:dyDescent="0.2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</row>
    <row r="770" spans="1:26" ht="15.75" customHeight="1" x14ac:dyDescent="0.2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</row>
    <row r="771" spans="1:26" ht="15.75" customHeight="1" x14ac:dyDescent="0.2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</row>
    <row r="772" spans="1:26" ht="15.75" customHeight="1" x14ac:dyDescent="0.2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</row>
    <row r="773" spans="1:26" ht="15.75" customHeight="1" x14ac:dyDescent="0.2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</row>
    <row r="774" spans="1:26" ht="15.75" customHeight="1" x14ac:dyDescent="0.2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</row>
    <row r="775" spans="1:26" ht="15.75" customHeight="1" x14ac:dyDescent="0.2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</row>
    <row r="776" spans="1:26" ht="15.75" customHeight="1" x14ac:dyDescent="0.2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</row>
    <row r="777" spans="1:26" ht="15.75" customHeight="1" x14ac:dyDescent="0.2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</row>
    <row r="778" spans="1:26" ht="15.75" customHeight="1" x14ac:dyDescent="0.2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</row>
    <row r="779" spans="1:26" ht="15.75" customHeight="1" x14ac:dyDescent="0.2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</row>
    <row r="780" spans="1:26" ht="15.75" customHeight="1" x14ac:dyDescent="0.2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</row>
    <row r="781" spans="1:26" ht="15.75" customHeight="1" x14ac:dyDescent="0.2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</row>
    <row r="782" spans="1:26" ht="15.75" customHeight="1" x14ac:dyDescent="0.2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</row>
    <row r="783" spans="1:26" ht="15.75" customHeight="1" x14ac:dyDescent="0.2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</row>
    <row r="784" spans="1:26" ht="15.75" customHeight="1" x14ac:dyDescent="0.2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</row>
    <row r="785" spans="1:26" ht="15.75" customHeight="1" x14ac:dyDescent="0.2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</row>
    <row r="786" spans="1:26" ht="15.75" customHeight="1" x14ac:dyDescent="0.2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</row>
    <row r="787" spans="1:26" ht="15.75" customHeight="1" x14ac:dyDescent="0.2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</row>
    <row r="788" spans="1:26" ht="15.75" customHeight="1" x14ac:dyDescent="0.2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</row>
    <row r="789" spans="1:26" ht="15.75" customHeight="1" x14ac:dyDescent="0.2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</row>
    <row r="790" spans="1:26" ht="15.75" customHeight="1" x14ac:dyDescent="0.2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</row>
    <row r="791" spans="1:26" ht="15.75" customHeight="1" x14ac:dyDescent="0.2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</row>
    <row r="792" spans="1:26" ht="15.75" customHeight="1" x14ac:dyDescent="0.2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</row>
    <row r="793" spans="1:26" ht="15.75" customHeight="1" x14ac:dyDescent="0.2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</row>
    <row r="794" spans="1:26" ht="15.75" customHeight="1" x14ac:dyDescent="0.2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</row>
    <row r="795" spans="1:26" ht="15.75" customHeight="1" x14ac:dyDescent="0.2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</row>
    <row r="796" spans="1:26" ht="15.75" customHeight="1" x14ac:dyDescent="0.2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</row>
    <row r="797" spans="1:26" ht="15.75" customHeight="1" x14ac:dyDescent="0.2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</row>
    <row r="798" spans="1:26" ht="15.75" customHeight="1" x14ac:dyDescent="0.2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</row>
    <row r="799" spans="1:26" ht="15.75" customHeight="1" x14ac:dyDescent="0.2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</row>
    <row r="800" spans="1:26" ht="15.75" customHeight="1" x14ac:dyDescent="0.2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</row>
    <row r="801" spans="1:26" ht="15.75" customHeight="1" x14ac:dyDescent="0.2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</row>
    <row r="802" spans="1:26" ht="15.75" customHeight="1" x14ac:dyDescent="0.2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</row>
    <row r="803" spans="1:26" ht="15.75" customHeight="1" x14ac:dyDescent="0.2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</row>
    <row r="804" spans="1:26" ht="15.75" customHeight="1" x14ac:dyDescent="0.2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</row>
    <row r="805" spans="1:26" ht="15.75" customHeight="1" x14ac:dyDescent="0.2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</row>
    <row r="806" spans="1:26" ht="15.75" customHeight="1" x14ac:dyDescent="0.2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</row>
    <row r="807" spans="1:26" ht="15.75" customHeight="1" x14ac:dyDescent="0.2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</row>
    <row r="808" spans="1:26" ht="15.75" customHeight="1" x14ac:dyDescent="0.2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</row>
    <row r="809" spans="1:26" ht="15.75" customHeight="1" x14ac:dyDescent="0.2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</row>
    <row r="810" spans="1:26" ht="15.75" customHeight="1" x14ac:dyDescent="0.2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</row>
    <row r="811" spans="1:26" ht="15.75" customHeight="1" x14ac:dyDescent="0.2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</row>
    <row r="812" spans="1:26" ht="15.75" customHeight="1" x14ac:dyDescent="0.2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</row>
    <row r="813" spans="1:26" ht="15.75" customHeight="1" x14ac:dyDescent="0.2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</row>
    <row r="814" spans="1:26" ht="15.75" customHeight="1" x14ac:dyDescent="0.2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</row>
    <row r="815" spans="1:26" ht="15.75" customHeight="1" x14ac:dyDescent="0.2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</row>
    <row r="816" spans="1:26" ht="15.75" customHeight="1" x14ac:dyDescent="0.2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</row>
    <row r="817" spans="1:26" ht="15.75" customHeight="1" x14ac:dyDescent="0.2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</row>
    <row r="818" spans="1:26" ht="15.75" customHeight="1" x14ac:dyDescent="0.2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</row>
    <row r="819" spans="1:26" ht="15.75" customHeight="1" x14ac:dyDescent="0.2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</row>
    <row r="820" spans="1:26" ht="15.75" customHeight="1" x14ac:dyDescent="0.2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</row>
    <row r="821" spans="1:26" ht="15.75" customHeight="1" x14ac:dyDescent="0.2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</row>
    <row r="822" spans="1:26" ht="15.75" customHeight="1" x14ac:dyDescent="0.2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</row>
    <row r="823" spans="1:26" ht="15.75" customHeight="1" x14ac:dyDescent="0.2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</row>
    <row r="824" spans="1:26" ht="15.75" customHeight="1" x14ac:dyDescent="0.2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</row>
    <row r="825" spans="1:26" ht="15.75" customHeight="1" x14ac:dyDescent="0.2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</row>
    <row r="826" spans="1:26" ht="15.75" customHeight="1" x14ac:dyDescent="0.2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</row>
    <row r="827" spans="1:26" ht="15.75" customHeight="1" x14ac:dyDescent="0.2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</row>
    <row r="828" spans="1:26" ht="15.75" customHeight="1" x14ac:dyDescent="0.2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</row>
    <row r="829" spans="1:26" ht="15.75" customHeight="1" x14ac:dyDescent="0.2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</row>
    <row r="830" spans="1:26" ht="15.75" customHeight="1" x14ac:dyDescent="0.2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</row>
    <row r="831" spans="1:26" ht="15.75" customHeight="1" x14ac:dyDescent="0.2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</row>
    <row r="832" spans="1:26" ht="15.75" customHeight="1" x14ac:dyDescent="0.2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</row>
    <row r="833" spans="1:26" ht="15.75" customHeight="1" x14ac:dyDescent="0.2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</row>
    <row r="834" spans="1:26" ht="15.75" customHeight="1" x14ac:dyDescent="0.2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</row>
    <row r="835" spans="1:26" ht="15.75" customHeight="1" x14ac:dyDescent="0.2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</row>
    <row r="836" spans="1:26" ht="15.75" customHeight="1" x14ac:dyDescent="0.2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</row>
    <row r="837" spans="1:26" ht="15.75" customHeight="1" x14ac:dyDescent="0.2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</row>
    <row r="838" spans="1:26" ht="15.75" customHeight="1" x14ac:dyDescent="0.2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</row>
    <row r="839" spans="1:26" ht="15.75" customHeight="1" x14ac:dyDescent="0.2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</row>
    <row r="840" spans="1:26" ht="15.75" customHeight="1" x14ac:dyDescent="0.2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</row>
    <row r="841" spans="1:26" ht="15.75" customHeight="1" x14ac:dyDescent="0.2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</row>
    <row r="842" spans="1:26" ht="15.75" customHeight="1" x14ac:dyDescent="0.2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</row>
    <row r="843" spans="1:26" ht="15.75" customHeight="1" x14ac:dyDescent="0.2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</row>
    <row r="844" spans="1:26" ht="15.75" customHeight="1" x14ac:dyDescent="0.2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</row>
    <row r="845" spans="1:26" ht="15.75" customHeight="1" x14ac:dyDescent="0.2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</row>
    <row r="846" spans="1:26" ht="15.75" customHeight="1" x14ac:dyDescent="0.2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</row>
    <row r="847" spans="1:26" ht="15.75" customHeight="1" x14ac:dyDescent="0.2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</row>
    <row r="848" spans="1:26" ht="15.75" customHeight="1" x14ac:dyDescent="0.2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</row>
    <row r="849" spans="1:26" ht="15.75" customHeight="1" x14ac:dyDescent="0.2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</row>
    <row r="850" spans="1:26" ht="15.75" customHeight="1" x14ac:dyDescent="0.2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</row>
    <row r="851" spans="1:26" ht="15.75" customHeight="1" x14ac:dyDescent="0.2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</row>
    <row r="852" spans="1:26" ht="15.75" customHeight="1" x14ac:dyDescent="0.2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</row>
    <row r="853" spans="1:26" ht="15.75" customHeight="1" x14ac:dyDescent="0.2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</row>
    <row r="854" spans="1:26" ht="15.75" customHeight="1" x14ac:dyDescent="0.2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</row>
    <row r="855" spans="1:26" ht="15.75" customHeight="1" x14ac:dyDescent="0.2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</row>
    <row r="856" spans="1:26" ht="15.75" customHeight="1" x14ac:dyDescent="0.2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</row>
    <row r="857" spans="1:26" ht="15.75" customHeight="1" x14ac:dyDescent="0.2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</row>
    <row r="858" spans="1:26" ht="15.75" customHeight="1" x14ac:dyDescent="0.2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</row>
    <row r="859" spans="1:26" ht="15.75" customHeight="1" x14ac:dyDescent="0.2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</row>
    <row r="860" spans="1:26" ht="15.75" customHeight="1" x14ac:dyDescent="0.2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</row>
    <row r="861" spans="1:26" ht="15.75" customHeight="1" x14ac:dyDescent="0.2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</row>
    <row r="862" spans="1:26" ht="15.75" customHeight="1" x14ac:dyDescent="0.2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</row>
    <row r="863" spans="1:26" ht="15.75" customHeight="1" x14ac:dyDescent="0.2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</row>
    <row r="864" spans="1:26" ht="15.75" customHeight="1" x14ac:dyDescent="0.2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</row>
    <row r="865" spans="1:26" ht="15.75" customHeight="1" x14ac:dyDescent="0.2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</row>
    <row r="866" spans="1:26" ht="15.75" customHeight="1" x14ac:dyDescent="0.2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</row>
    <row r="867" spans="1:26" ht="15.75" customHeight="1" x14ac:dyDescent="0.2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</row>
    <row r="868" spans="1:26" ht="15.75" customHeight="1" x14ac:dyDescent="0.2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</row>
    <row r="869" spans="1:26" ht="15.75" customHeight="1" x14ac:dyDescent="0.2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</row>
    <row r="870" spans="1:26" ht="15.75" customHeight="1" x14ac:dyDescent="0.2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</row>
    <row r="871" spans="1:26" ht="15.75" customHeight="1" x14ac:dyDescent="0.2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</row>
    <row r="872" spans="1:26" ht="15.75" customHeight="1" x14ac:dyDescent="0.2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</row>
    <row r="873" spans="1:26" ht="15.75" customHeight="1" x14ac:dyDescent="0.2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</row>
    <row r="874" spans="1:26" ht="15.75" customHeight="1" x14ac:dyDescent="0.2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</row>
    <row r="875" spans="1:26" ht="15.75" customHeight="1" x14ac:dyDescent="0.2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</row>
    <row r="876" spans="1:26" ht="15.75" customHeight="1" x14ac:dyDescent="0.2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</row>
    <row r="877" spans="1:26" ht="15.75" customHeight="1" x14ac:dyDescent="0.2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</row>
    <row r="878" spans="1:26" ht="15.75" customHeight="1" x14ac:dyDescent="0.2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</row>
    <row r="879" spans="1:26" ht="15.75" customHeight="1" x14ac:dyDescent="0.2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</row>
    <row r="880" spans="1:26" ht="15.75" customHeight="1" x14ac:dyDescent="0.2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</row>
    <row r="881" spans="1:26" ht="15.75" customHeight="1" x14ac:dyDescent="0.2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</row>
    <row r="882" spans="1:26" ht="15.75" customHeight="1" x14ac:dyDescent="0.2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</row>
    <row r="883" spans="1:26" ht="15.75" customHeight="1" x14ac:dyDescent="0.2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</row>
    <row r="884" spans="1:26" ht="15.75" customHeight="1" x14ac:dyDescent="0.2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</row>
    <row r="885" spans="1:26" ht="15.75" customHeight="1" x14ac:dyDescent="0.2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</row>
    <row r="886" spans="1:26" ht="15.75" customHeight="1" x14ac:dyDescent="0.2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</row>
    <row r="887" spans="1:26" ht="15.75" customHeight="1" x14ac:dyDescent="0.2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</row>
    <row r="888" spans="1:26" ht="15.75" customHeight="1" x14ac:dyDescent="0.2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</row>
    <row r="889" spans="1:26" ht="15.75" customHeight="1" x14ac:dyDescent="0.2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</row>
    <row r="890" spans="1:26" ht="15.75" customHeight="1" x14ac:dyDescent="0.2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</row>
    <row r="891" spans="1:26" ht="15.75" customHeight="1" x14ac:dyDescent="0.2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</row>
    <row r="892" spans="1:26" ht="15.75" customHeight="1" x14ac:dyDescent="0.2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</row>
    <row r="893" spans="1:26" ht="15.75" customHeight="1" x14ac:dyDescent="0.2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</row>
    <row r="894" spans="1:26" ht="15.75" customHeight="1" x14ac:dyDescent="0.2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</row>
    <row r="895" spans="1:26" ht="15.75" customHeight="1" x14ac:dyDescent="0.2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</row>
    <row r="896" spans="1:26" ht="15.75" customHeight="1" x14ac:dyDescent="0.2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</row>
    <row r="897" spans="1:26" ht="15.75" customHeight="1" x14ac:dyDescent="0.2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</row>
    <row r="898" spans="1:26" ht="15.75" customHeight="1" x14ac:dyDescent="0.2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</row>
    <row r="899" spans="1:26" ht="15.75" customHeight="1" x14ac:dyDescent="0.2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</row>
    <row r="900" spans="1:26" ht="15.75" customHeight="1" x14ac:dyDescent="0.2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</row>
    <row r="901" spans="1:26" ht="15.75" customHeight="1" x14ac:dyDescent="0.2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</row>
    <row r="902" spans="1:26" ht="15.75" customHeight="1" x14ac:dyDescent="0.2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</row>
    <row r="903" spans="1:26" ht="15.75" customHeight="1" x14ac:dyDescent="0.2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</row>
    <row r="904" spans="1:26" ht="15.75" customHeight="1" x14ac:dyDescent="0.2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</row>
    <row r="905" spans="1:26" ht="15.75" customHeight="1" x14ac:dyDescent="0.2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</row>
    <row r="906" spans="1:26" ht="15.75" customHeight="1" x14ac:dyDescent="0.2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</row>
    <row r="907" spans="1:26" ht="15.75" customHeight="1" x14ac:dyDescent="0.2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</row>
    <row r="908" spans="1:26" ht="15.75" customHeight="1" x14ac:dyDescent="0.2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</row>
    <row r="909" spans="1:26" ht="15.75" customHeight="1" x14ac:dyDescent="0.2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</row>
    <row r="910" spans="1:26" ht="15.75" customHeight="1" x14ac:dyDescent="0.2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</row>
    <row r="911" spans="1:26" ht="15.75" customHeight="1" x14ac:dyDescent="0.2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</row>
    <row r="912" spans="1:26" ht="15.75" customHeight="1" x14ac:dyDescent="0.2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</row>
    <row r="913" spans="1:26" ht="15.75" customHeight="1" x14ac:dyDescent="0.2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</row>
    <row r="914" spans="1:26" ht="15.75" customHeight="1" x14ac:dyDescent="0.2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</row>
    <row r="915" spans="1:26" ht="15.75" customHeight="1" x14ac:dyDescent="0.2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</row>
    <row r="916" spans="1:26" ht="15.75" customHeight="1" x14ac:dyDescent="0.2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</row>
    <row r="917" spans="1:26" ht="15.75" customHeight="1" x14ac:dyDescent="0.2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</row>
    <row r="918" spans="1:26" ht="15.75" customHeight="1" x14ac:dyDescent="0.2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</row>
    <row r="919" spans="1:26" ht="15.75" customHeight="1" x14ac:dyDescent="0.2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</row>
    <row r="920" spans="1:26" ht="15.75" customHeight="1" x14ac:dyDescent="0.2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</row>
    <row r="921" spans="1:26" ht="15.75" customHeight="1" x14ac:dyDescent="0.2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</row>
    <row r="922" spans="1:26" ht="15.75" customHeight="1" x14ac:dyDescent="0.2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</row>
    <row r="923" spans="1:26" ht="15.75" customHeight="1" x14ac:dyDescent="0.2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</row>
    <row r="924" spans="1:26" ht="15.75" customHeight="1" x14ac:dyDescent="0.2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</row>
    <row r="925" spans="1:26" ht="15.75" customHeight="1" x14ac:dyDescent="0.2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</row>
    <row r="926" spans="1:26" ht="15.75" customHeight="1" x14ac:dyDescent="0.2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</row>
    <row r="927" spans="1:26" ht="15.75" customHeight="1" x14ac:dyDescent="0.2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</row>
    <row r="928" spans="1:26" ht="15.75" customHeight="1" x14ac:dyDescent="0.2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</row>
    <row r="929" spans="1:26" ht="15.75" customHeight="1" x14ac:dyDescent="0.2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</row>
    <row r="930" spans="1:26" ht="15.75" customHeight="1" x14ac:dyDescent="0.2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</row>
    <row r="931" spans="1:26" ht="15.75" customHeight="1" x14ac:dyDescent="0.2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</row>
    <row r="932" spans="1:26" ht="15.75" customHeight="1" x14ac:dyDescent="0.2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</row>
    <row r="933" spans="1:26" ht="15.75" customHeight="1" x14ac:dyDescent="0.2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</row>
    <row r="934" spans="1:26" ht="15.75" customHeight="1" x14ac:dyDescent="0.2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</row>
    <row r="935" spans="1:26" ht="15.75" customHeight="1" x14ac:dyDescent="0.2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</row>
    <row r="936" spans="1:26" ht="15.75" customHeight="1" x14ac:dyDescent="0.2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</row>
    <row r="937" spans="1:26" ht="15.75" customHeight="1" x14ac:dyDescent="0.2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</row>
    <row r="938" spans="1:26" ht="15.75" customHeight="1" x14ac:dyDescent="0.2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</row>
    <row r="939" spans="1:26" ht="15.75" customHeight="1" x14ac:dyDescent="0.2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</row>
    <row r="940" spans="1:26" ht="15.75" customHeight="1" x14ac:dyDescent="0.2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</row>
    <row r="941" spans="1:26" ht="15.75" customHeight="1" x14ac:dyDescent="0.2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</row>
    <row r="942" spans="1:26" ht="15.75" customHeight="1" x14ac:dyDescent="0.2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</row>
    <row r="943" spans="1:26" ht="15.75" customHeight="1" x14ac:dyDescent="0.2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</row>
    <row r="944" spans="1:26" ht="15.75" customHeight="1" x14ac:dyDescent="0.2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</row>
    <row r="945" spans="1:26" ht="15.75" customHeight="1" x14ac:dyDescent="0.2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</row>
    <row r="946" spans="1:26" ht="15.75" customHeight="1" x14ac:dyDescent="0.2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</row>
    <row r="947" spans="1:26" ht="15.75" customHeight="1" x14ac:dyDescent="0.2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</row>
    <row r="948" spans="1:26" ht="15.75" customHeight="1" x14ac:dyDescent="0.2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</row>
    <row r="949" spans="1:26" ht="15.75" customHeight="1" x14ac:dyDescent="0.2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</row>
    <row r="950" spans="1:26" ht="15.75" customHeight="1" x14ac:dyDescent="0.2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</row>
    <row r="951" spans="1:26" ht="15.75" customHeight="1" x14ac:dyDescent="0.2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</row>
    <row r="952" spans="1:26" ht="15.75" customHeight="1" x14ac:dyDescent="0.2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</row>
    <row r="953" spans="1:26" ht="15.75" customHeight="1" x14ac:dyDescent="0.2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</row>
    <row r="954" spans="1:26" ht="15.75" customHeight="1" x14ac:dyDescent="0.2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</row>
    <row r="955" spans="1:26" ht="15.75" customHeight="1" x14ac:dyDescent="0.2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</row>
    <row r="956" spans="1:26" ht="15.75" customHeight="1" x14ac:dyDescent="0.2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</row>
    <row r="957" spans="1:26" ht="15.75" customHeight="1" x14ac:dyDescent="0.2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</row>
    <row r="958" spans="1:26" ht="15.75" customHeight="1" x14ac:dyDescent="0.2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</row>
    <row r="959" spans="1:26" ht="15.75" customHeight="1" x14ac:dyDescent="0.2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</row>
    <row r="960" spans="1:26" ht="15.75" customHeight="1" x14ac:dyDescent="0.2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</row>
    <row r="961" spans="1:26" ht="15.75" customHeight="1" x14ac:dyDescent="0.2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</row>
    <row r="962" spans="1:26" ht="15.75" customHeight="1" x14ac:dyDescent="0.2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</row>
    <row r="963" spans="1:26" ht="15.75" customHeight="1" x14ac:dyDescent="0.2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</row>
    <row r="964" spans="1:26" ht="15.75" customHeight="1" x14ac:dyDescent="0.2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</row>
    <row r="965" spans="1:26" ht="15.75" customHeight="1" x14ac:dyDescent="0.2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</row>
    <row r="966" spans="1:26" ht="15.75" customHeight="1" x14ac:dyDescent="0.2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</row>
    <row r="967" spans="1:26" ht="15.75" customHeight="1" x14ac:dyDescent="0.2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</row>
    <row r="968" spans="1:26" ht="15.75" customHeight="1" x14ac:dyDescent="0.2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</row>
    <row r="969" spans="1:26" ht="15.75" customHeight="1" x14ac:dyDescent="0.2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</row>
    <row r="970" spans="1:26" ht="15.75" customHeight="1" x14ac:dyDescent="0.2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</row>
    <row r="971" spans="1:26" ht="15.75" customHeight="1" x14ac:dyDescent="0.2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</row>
    <row r="972" spans="1:26" ht="15.75" customHeight="1" x14ac:dyDescent="0.2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</row>
    <row r="973" spans="1:26" ht="15.75" customHeight="1" x14ac:dyDescent="0.2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</row>
    <row r="974" spans="1:26" ht="15.75" customHeight="1" x14ac:dyDescent="0.2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</row>
    <row r="975" spans="1:26" ht="15.75" customHeight="1" x14ac:dyDescent="0.2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</row>
    <row r="976" spans="1:26" ht="15.75" customHeight="1" x14ac:dyDescent="0.2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</row>
    <row r="977" spans="1:26" ht="15.75" customHeight="1" x14ac:dyDescent="0.2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</row>
    <row r="978" spans="1:26" ht="15.75" customHeight="1" x14ac:dyDescent="0.2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</row>
    <row r="979" spans="1:26" ht="15.75" customHeight="1" x14ac:dyDescent="0.2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</row>
    <row r="980" spans="1:26" ht="15.75" customHeight="1" x14ac:dyDescent="0.2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</row>
    <row r="981" spans="1:26" ht="15.75" customHeight="1" x14ac:dyDescent="0.2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</row>
    <row r="982" spans="1:26" ht="15.75" customHeight="1" x14ac:dyDescent="0.2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</row>
    <row r="983" spans="1:26" ht="15.75" customHeight="1" x14ac:dyDescent="0.2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</row>
    <row r="984" spans="1:26" ht="15.75" customHeight="1" x14ac:dyDescent="0.2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</row>
    <row r="985" spans="1:26" ht="15.75" customHeight="1" x14ac:dyDescent="0.2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</row>
    <row r="986" spans="1:26" ht="15.75" customHeight="1" x14ac:dyDescent="0.2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</row>
    <row r="987" spans="1:26" ht="15.75" customHeight="1" x14ac:dyDescent="0.2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</row>
    <row r="988" spans="1:26" ht="15.75" customHeight="1" x14ac:dyDescent="0.2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</row>
    <row r="989" spans="1:26" ht="15.75" customHeight="1" x14ac:dyDescent="0.2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</row>
    <row r="990" spans="1:26" ht="15.75" customHeight="1" x14ac:dyDescent="0.2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</row>
    <row r="991" spans="1:26" ht="15.75" customHeight="1" x14ac:dyDescent="0.2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</row>
    <row r="992" spans="1:26" ht="15.75" customHeight="1" x14ac:dyDescent="0.2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</row>
    <row r="993" spans="1:26" ht="15.75" customHeight="1" x14ac:dyDescent="0.2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</row>
    <row r="994" spans="1:26" ht="15.75" customHeight="1" x14ac:dyDescent="0.2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</row>
    <row r="995" spans="1:26" ht="15.75" customHeight="1" x14ac:dyDescent="0.2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</row>
    <row r="996" spans="1:26" ht="15.75" customHeight="1" x14ac:dyDescent="0.2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</row>
    <row r="997" spans="1:26" ht="15.75" customHeight="1" x14ac:dyDescent="0.2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</row>
    <row r="998" spans="1:26" ht="15.75" customHeight="1" x14ac:dyDescent="0.2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</row>
    <row r="999" spans="1:26" ht="15.75" customHeight="1" x14ac:dyDescent="0.2"/>
    <row r="1000" spans="1:26" ht="15.75" customHeight="1" x14ac:dyDescent="0.2"/>
  </sheetData>
  <mergeCells count="1">
    <mergeCell ref="A5:C5"/>
  </mergeCells>
  <pageMargins left="0.9055118110236221" right="0.51181022504032858" top="0.74803149606299213" bottom="0.74803149606299213" header="0" footer="0"/>
  <pageSetup paperSize="9" fitToHeight="0" orientation="portrait"/>
  <headerFooter>
    <oddFooter>&amp;R&amp;P 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703125" defaultRowHeight="15" customHeight="1" x14ac:dyDescent="0.2"/>
  <cols>
    <col min="1" max="1" width="8.7109375" customWidth="1"/>
    <col min="2" max="2" width="76.140625" customWidth="1"/>
    <col min="3" max="3" width="15.85546875" customWidth="1"/>
    <col min="4" max="4" width="10.28515625" customWidth="1"/>
    <col min="5" max="19" width="9.140625" customWidth="1"/>
    <col min="20" max="22" width="12.7109375" customWidth="1"/>
  </cols>
  <sheetData>
    <row r="1" spans="1:22" ht="42" customHeight="1" x14ac:dyDescent="0.2">
      <c r="A1" s="265" t="s">
        <v>199</v>
      </c>
      <c r="B1" s="266"/>
      <c r="C1" s="26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2.7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ht="12.7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2" ht="12.75" customHeigh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1:22" ht="12.7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</row>
    <row r="6" spans="1:22" ht="12.75" customHeight="1" x14ac:dyDescent="0.2">
      <c r="A6" s="136"/>
      <c r="B6" s="156"/>
      <c r="C6" s="15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22" ht="18.75" customHeight="1" x14ac:dyDescent="0.25">
      <c r="A7" s="157"/>
      <c r="B7" s="267" t="s">
        <v>200</v>
      </c>
      <c r="C7" s="253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ht="12.75" customHeight="1" x14ac:dyDescent="0.25">
      <c r="A8" s="157"/>
      <c r="B8" s="158" t="s">
        <v>201</v>
      </c>
      <c r="C8" s="159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2" ht="12.75" customHeight="1" x14ac:dyDescent="0.25">
      <c r="A9" s="157"/>
      <c r="B9" s="144" t="s">
        <v>202</v>
      </c>
      <c r="C9" s="160">
        <v>2100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</row>
    <row r="10" spans="1:22" ht="12.75" customHeight="1" x14ac:dyDescent="0.25">
      <c r="A10" s="157"/>
      <c r="B10" s="144" t="s">
        <v>203</v>
      </c>
      <c r="C10" s="160">
        <v>2031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22" ht="12.75" customHeight="1" x14ac:dyDescent="0.2">
      <c r="A11" s="157"/>
      <c r="B11" s="141" t="s">
        <v>204</v>
      </c>
      <c r="C11" s="161">
        <v>44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</row>
    <row r="12" spans="1:22" ht="12.75" customHeight="1" x14ac:dyDescent="0.2">
      <c r="A12" s="157"/>
      <c r="B12" s="141" t="s">
        <v>205</v>
      </c>
      <c r="C12" s="161">
        <v>1192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</row>
    <row r="13" spans="1:22" ht="12.75" customHeight="1" x14ac:dyDescent="0.2">
      <c r="A13" s="157"/>
      <c r="B13" s="141" t="s">
        <v>206</v>
      </c>
      <c r="C13" s="161">
        <v>372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</row>
    <row r="14" spans="1:22" ht="12.75" customHeight="1" x14ac:dyDescent="0.2">
      <c r="A14" s="157"/>
      <c r="B14" s="141" t="s">
        <v>207</v>
      </c>
      <c r="C14" s="161">
        <v>22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</row>
    <row r="15" spans="1:22" ht="12.75" customHeight="1" x14ac:dyDescent="0.2">
      <c r="A15" s="157"/>
      <c r="B15" s="141" t="s">
        <v>208</v>
      </c>
      <c r="C15" s="161">
        <v>350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</row>
    <row r="16" spans="1:22" ht="12.75" customHeight="1" x14ac:dyDescent="0.2">
      <c r="A16" s="157"/>
      <c r="B16" s="141" t="s">
        <v>209</v>
      </c>
      <c r="C16" s="161">
        <v>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1:22" ht="12.75" customHeight="1" x14ac:dyDescent="0.2">
      <c r="A17" s="157"/>
      <c r="B17" s="141" t="s">
        <v>210</v>
      </c>
      <c r="C17" s="161">
        <v>30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1:22" ht="12.75" customHeight="1" x14ac:dyDescent="0.2">
      <c r="A18" s="157"/>
      <c r="B18" s="141" t="s">
        <v>211</v>
      </c>
      <c r="C18" s="161">
        <v>0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</row>
    <row r="19" spans="1:22" ht="12.75" customHeight="1" x14ac:dyDescent="0.2">
      <c r="A19" s="157"/>
      <c r="B19" s="141" t="s">
        <v>212</v>
      </c>
      <c r="C19" s="161">
        <v>0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1:22" ht="12.75" customHeight="1" x14ac:dyDescent="0.25">
      <c r="A20" s="157" t="s">
        <v>213</v>
      </c>
      <c r="B20" s="158" t="s">
        <v>214</v>
      </c>
      <c r="C20" s="159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1:22" ht="12.75" customHeight="1" x14ac:dyDescent="0.2">
      <c r="A21" s="157"/>
      <c r="B21" s="141" t="s">
        <v>215</v>
      </c>
      <c r="C21" s="161">
        <v>4625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</row>
    <row r="22" spans="1:22" ht="12.75" customHeight="1" x14ac:dyDescent="0.2">
      <c r="A22" s="157"/>
      <c r="B22" s="141" t="s">
        <v>216</v>
      </c>
      <c r="C22" s="161">
        <v>4694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</row>
    <row r="23" spans="1:22" ht="12.75" customHeight="1" x14ac:dyDescent="0.2">
      <c r="A23" s="157"/>
      <c r="B23" s="141" t="s">
        <v>217</v>
      </c>
      <c r="C23" s="162">
        <f>C9-C10</f>
        <v>69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</row>
    <row r="24" spans="1:22" ht="12.75" customHeight="1" x14ac:dyDescent="0.2">
      <c r="A24" s="157"/>
      <c r="B24" s="163"/>
      <c r="C24" s="159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</row>
    <row r="25" spans="1:22" ht="12.75" customHeight="1" x14ac:dyDescent="0.25">
      <c r="A25" s="157"/>
      <c r="B25" s="144" t="s">
        <v>218</v>
      </c>
      <c r="C25" s="164">
        <f>MEDIAN(C21,C22)</f>
        <v>4659.5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2" ht="12.75" customHeight="1" x14ac:dyDescent="0.25">
      <c r="A26" s="157"/>
      <c r="B26" s="144" t="s">
        <v>219</v>
      </c>
      <c r="C26" s="145">
        <f>C12/C25</f>
        <v>0.25582144006867691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</row>
    <row r="27" spans="1:22" ht="12.75" customHeight="1" x14ac:dyDescent="0.25">
      <c r="A27" s="157"/>
      <c r="B27" s="144" t="s">
        <v>220</v>
      </c>
      <c r="C27" s="145">
        <f>MEDIAN(C9,C10)/C25</f>
        <v>0.44328790642772831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</row>
    <row r="28" spans="1:22" ht="12.75" customHeight="1" x14ac:dyDescent="0.25">
      <c r="A28" s="157"/>
      <c r="B28" s="144" t="s">
        <v>221</v>
      </c>
      <c r="C28" s="165">
        <f>12/C27</f>
        <v>27.070442992011618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</row>
    <row r="29" spans="1:22" ht="12.75" customHeight="1" x14ac:dyDescent="0.25">
      <c r="A29" s="157"/>
      <c r="B29" s="144" t="s">
        <v>222</v>
      </c>
      <c r="C29" s="164">
        <v>360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</row>
    <row r="30" spans="1:22" ht="12.75" customHeight="1" x14ac:dyDescent="0.25">
      <c r="A30" s="157"/>
      <c r="B30" s="144" t="s">
        <v>223</v>
      </c>
      <c r="C30" s="164">
        <v>10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</row>
    <row r="31" spans="1:22" ht="12.75" customHeight="1" x14ac:dyDescent="0.25">
      <c r="A31" s="157"/>
      <c r="B31" s="144" t="s">
        <v>224</v>
      </c>
      <c r="C31" s="164">
        <v>30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</row>
    <row r="32" spans="1:22" ht="12.75" customHeight="1" x14ac:dyDescent="0.25">
      <c r="A32" s="157"/>
      <c r="B32" s="144" t="s">
        <v>225</v>
      </c>
      <c r="C32" s="164">
        <v>30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</row>
    <row r="33" spans="1:22" ht="12.75" customHeight="1" x14ac:dyDescent="0.25">
      <c r="A33" s="157"/>
      <c r="B33" s="144" t="s">
        <v>226</v>
      </c>
      <c r="C33" s="164">
        <f>30+(3*TRUNC(1/C27))</f>
        <v>36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</row>
    <row r="34" spans="1:22" ht="12.75" customHeight="1" x14ac:dyDescent="0.25">
      <c r="A34" s="157"/>
      <c r="B34" s="144" t="s">
        <v>163</v>
      </c>
      <c r="C34" s="166">
        <v>0.08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</row>
    <row r="35" spans="1:22" ht="12.75" customHeight="1" x14ac:dyDescent="0.25">
      <c r="A35" s="157"/>
      <c r="B35" s="167" t="s">
        <v>227</v>
      </c>
      <c r="C35" s="168">
        <v>0.4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22" ht="12.75" customHeight="1" x14ac:dyDescent="0.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</row>
    <row r="37" spans="1:22" ht="12.75" customHeight="1" x14ac:dyDescent="0.2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</row>
    <row r="38" spans="1:22" ht="12.75" customHeight="1" x14ac:dyDescent="0.2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</row>
    <row r="39" spans="1:22" ht="12.75" customHeight="1" x14ac:dyDescent="0.2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</row>
    <row r="40" spans="1:22" ht="12.75" customHeight="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</row>
    <row r="41" spans="1:22" ht="12.75" customHeight="1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2" ht="12.75" customHeight="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22" ht="12.75" customHeight="1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</row>
    <row r="44" spans="1:22" ht="12.75" customHeight="1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</row>
    <row r="45" spans="1:22" ht="12.75" customHeight="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</row>
    <row r="46" spans="1:22" ht="12.75" customHeight="1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1:22" ht="12.75" customHeight="1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8" spans="1:22" ht="12.75" customHeight="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</row>
    <row r="49" spans="1:22" ht="12.75" customHeight="1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</row>
    <row r="50" spans="1:22" ht="12.75" customHeight="1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</row>
    <row r="51" spans="1:22" ht="12.75" customHeight="1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</row>
    <row r="52" spans="1:22" ht="12.75" customHeight="1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</row>
    <row r="53" spans="1:22" ht="12.75" customHeight="1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</row>
    <row r="54" spans="1:22" ht="12.75" customHeight="1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ht="12.75" customHeight="1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22" ht="12.75" customHeight="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</row>
    <row r="57" spans="1:22" ht="12.75" customHeight="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</row>
    <row r="58" spans="1:22" ht="12.75" customHeight="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</row>
    <row r="59" spans="1:22" ht="12.75" customHeight="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</row>
    <row r="60" spans="1:22" ht="12.75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</row>
    <row r="61" spans="1:22" ht="12.75" customHeight="1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</row>
    <row r="62" spans="1:22" ht="12.75" customHeight="1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</row>
    <row r="63" spans="1:22" ht="12.75" customHeight="1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</row>
    <row r="64" spans="1:22" ht="12.75" customHeight="1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</row>
    <row r="65" spans="1:22" ht="12.75" customHeight="1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</row>
    <row r="66" spans="1:22" ht="12.75" customHeight="1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</row>
    <row r="67" spans="1:22" ht="12.75" customHeight="1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</row>
    <row r="68" spans="1:22" ht="12.75" customHeight="1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</row>
    <row r="69" spans="1:22" ht="12.75" customHeight="1" x14ac:dyDescent="0.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</row>
    <row r="70" spans="1:22" ht="12.75" customHeight="1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</row>
    <row r="71" spans="1:22" ht="12.75" customHeight="1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</row>
    <row r="72" spans="1:22" ht="12.75" customHeight="1" x14ac:dyDescent="0.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</row>
    <row r="73" spans="1:22" ht="12.75" customHeight="1" x14ac:dyDescent="0.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</row>
    <row r="74" spans="1:22" ht="12.75" customHeight="1" x14ac:dyDescent="0.2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</row>
    <row r="75" spans="1:22" ht="12.75" customHeight="1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</row>
    <row r="76" spans="1:22" ht="12.75" customHeight="1" x14ac:dyDescent="0.2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</row>
    <row r="77" spans="1:22" ht="12.75" customHeight="1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</row>
    <row r="78" spans="1:22" ht="12.75" customHeight="1" x14ac:dyDescent="0.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2" ht="12.75" customHeight="1" x14ac:dyDescent="0.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</row>
    <row r="80" spans="1:22" ht="12.75" customHeight="1" x14ac:dyDescent="0.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  <row r="81" spans="1:22" ht="12.75" customHeight="1" x14ac:dyDescent="0.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</row>
    <row r="82" spans="1:22" ht="12.75" customHeight="1" x14ac:dyDescent="0.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</row>
    <row r="83" spans="1:22" ht="12.75" customHeight="1" x14ac:dyDescent="0.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</row>
    <row r="84" spans="1:22" ht="12.75" customHeight="1" x14ac:dyDescent="0.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</row>
    <row r="85" spans="1:22" ht="12.75" customHeight="1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</row>
    <row r="86" spans="1:22" ht="12.75" customHeight="1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</row>
    <row r="87" spans="1:22" ht="12.7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</row>
    <row r="88" spans="1:22" ht="12.75" customHeight="1" x14ac:dyDescent="0.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</row>
    <row r="89" spans="1:22" ht="12.75" customHeight="1" x14ac:dyDescent="0.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</row>
    <row r="90" spans="1:22" ht="12.7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</row>
    <row r="91" spans="1:22" ht="12.75" customHeight="1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</row>
    <row r="92" spans="1:22" ht="12.75" customHeight="1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</row>
    <row r="93" spans="1:22" ht="12.75" customHeight="1" x14ac:dyDescent="0.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</row>
    <row r="94" spans="1:22" ht="12.75" customHeight="1" x14ac:dyDescent="0.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</row>
    <row r="95" spans="1:22" ht="12.75" customHeight="1" x14ac:dyDescent="0.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1:22" ht="12.75" customHeight="1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</row>
    <row r="97" spans="1:22" ht="12.75" customHeight="1" x14ac:dyDescent="0.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</row>
    <row r="98" spans="1:22" ht="12.75" customHeight="1" x14ac:dyDescent="0.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</row>
    <row r="99" spans="1:22" ht="12.75" customHeight="1" x14ac:dyDescent="0.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</row>
    <row r="100" spans="1:22" ht="12.75" customHeight="1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</row>
    <row r="101" spans="1:22" ht="12.75" customHeight="1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</row>
    <row r="102" spans="1:22" ht="12.75" customHeight="1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</row>
    <row r="103" spans="1:22" ht="12.75" customHeight="1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</row>
    <row r="104" spans="1:22" ht="12.75" customHeight="1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</row>
    <row r="105" spans="1:22" ht="12.75" customHeight="1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</row>
    <row r="106" spans="1:22" ht="12.75" customHeight="1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</row>
    <row r="107" spans="1:22" ht="12.75" customHeight="1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</row>
    <row r="108" spans="1:22" ht="12.75" customHeight="1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</row>
    <row r="109" spans="1:22" ht="12.75" customHeight="1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</row>
    <row r="110" spans="1:22" ht="12.75" customHeight="1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</row>
    <row r="111" spans="1:22" ht="12.75" customHeight="1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</row>
    <row r="112" spans="1:22" ht="12.75" customHeight="1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</row>
    <row r="113" spans="1:22" ht="12.75" customHeight="1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</row>
    <row r="114" spans="1:22" ht="12.75" customHeight="1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</row>
    <row r="115" spans="1:22" ht="12.75" customHeight="1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</row>
    <row r="116" spans="1:22" ht="12.75" customHeight="1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</row>
    <row r="117" spans="1:22" ht="12.75" customHeight="1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</row>
    <row r="118" spans="1:22" ht="12.75" customHeight="1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</row>
    <row r="119" spans="1:22" ht="12.75" customHeight="1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</row>
    <row r="120" spans="1:22" ht="12.75" customHeight="1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</row>
    <row r="121" spans="1:22" ht="12.75" customHeight="1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</row>
    <row r="122" spans="1:22" ht="12.75" customHeight="1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</row>
    <row r="123" spans="1:22" ht="12.75" customHeight="1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</row>
    <row r="124" spans="1:22" ht="12.75" customHeight="1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</row>
    <row r="125" spans="1:22" ht="12.75" customHeight="1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</row>
    <row r="126" spans="1:22" ht="12.75" customHeight="1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</row>
    <row r="127" spans="1:22" ht="12.75" customHeight="1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</row>
    <row r="128" spans="1:22" ht="12.75" customHeight="1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</row>
    <row r="129" spans="1:22" ht="12.75" customHeight="1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</row>
    <row r="130" spans="1:22" ht="12.75" customHeight="1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</row>
    <row r="131" spans="1:22" ht="12.75" customHeight="1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</row>
    <row r="132" spans="1:22" ht="12.75" customHeight="1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</row>
    <row r="133" spans="1:22" ht="12.75" customHeight="1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</row>
    <row r="134" spans="1:22" ht="12.75" customHeight="1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</row>
    <row r="135" spans="1:22" ht="12.75" customHeight="1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</row>
    <row r="136" spans="1:22" ht="12.75" customHeight="1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</row>
    <row r="137" spans="1:22" ht="12.75" customHeight="1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</row>
    <row r="138" spans="1:22" ht="12.75" customHeight="1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</row>
    <row r="139" spans="1:22" ht="12.75" customHeight="1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</row>
    <row r="140" spans="1:22" ht="12.75" customHeight="1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</row>
    <row r="141" spans="1:22" ht="12.75" customHeight="1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</row>
    <row r="142" spans="1:22" ht="12.75" customHeight="1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</row>
    <row r="143" spans="1:22" ht="12.75" customHeight="1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</row>
    <row r="144" spans="1:22" ht="12.75" customHeight="1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</row>
    <row r="145" spans="1:22" ht="12.75" customHeight="1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</row>
    <row r="146" spans="1:22" ht="12.75" customHeight="1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</row>
    <row r="147" spans="1:22" ht="12.75" customHeight="1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</row>
    <row r="148" spans="1:22" ht="12.75" customHeight="1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</row>
    <row r="149" spans="1:22" ht="12.75" customHeight="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</row>
    <row r="150" spans="1:22" ht="12.75" customHeight="1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</row>
    <row r="151" spans="1:22" ht="12.75" customHeight="1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</row>
    <row r="152" spans="1:22" ht="12.75" customHeight="1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</row>
    <row r="153" spans="1:22" ht="12.75" customHeight="1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</row>
    <row r="154" spans="1:22" ht="12.75" customHeight="1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</row>
    <row r="155" spans="1:22" ht="12.75" customHeight="1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</row>
    <row r="156" spans="1:22" ht="12.75" customHeight="1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</row>
    <row r="157" spans="1:22" ht="12.75" customHeight="1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</row>
    <row r="158" spans="1:22" ht="12.75" customHeight="1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</row>
    <row r="159" spans="1:22" ht="12.75" customHeight="1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</row>
    <row r="160" spans="1:22" ht="12.75" customHeight="1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</row>
    <row r="161" spans="1:22" ht="12.75" customHeight="1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</row>
    <row r="162" spans="1:22" ht="12.75" customHeight="1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</row>
    <row r="163" spans="1:22" ht="12.75" customHeight="1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</row>
    <row r="164" spans="1:22" ht="12.75" customHeight="1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</row>
    <row r="165" spans="1:22" ht="12.75" customHeight="1" x14ac:dyDescent="0.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</row>
    <row r="166" spans="1:22" ht="12.75" customHeight="1" x14ac:dyDescent="0.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</row>
    <row r="167" spans="1:22" ht="12.75" customHeight="1" x14ac:dyDescent="0.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</row>
    <row r="168" spans="1:22" ht="12.75" customHeight="1" x14ac:dyDescent="0.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</row>
    <row r="169" spans="1:22" ht="12.75" customHeight="1" x14ac:dyDescent="0.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</row>
    <row r="170" spans="1:22" ht="12.75" customHeight="1" x14ac:dyDescent="0.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</row>
    <row r="171" spans="1:22" ht="12.75" customHeight="1" x14ac:dyDescent="0.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</row>
    <row r="172" spans="1:22" ht="12.75" customHeight="1" x14ac:dyDescent="0.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</row>
    <row r="173" spans="1:22" ht="12.75" customHeight="1" x14ac:dyDescent="0.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</row>
    <row r="174" spans="1:22" ht="12.75" customHeight="1" x14ac:dyDescent="0.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</row>
    <row r="175" spans="1:22" ht="12.75" customHeight="1" x14ac:dyDescent="0.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</row>
    <row r="176" spans="1:22" ht="12.75" customHeight="1" x14ac:dyDescent="0.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</row>
    <row r="177" spans="1:22" ht="12.75" customHeight="1" x14ac:dyDescent="0.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</row>
    <row r="178" spans="1:22" ht="12.75" customHeight="1" x14ac:dyDescent="0.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</row>
    <row r="179" spans="1:22" ht="12.75" customHeight="1" x14ac:dyDescent="0.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</row>
    <row r="180" spans="1:22" ht="12.75" customHeight="1" x14ac:dyDescent="0.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</row>
    <row r="181" spans="1:22" ht="12.75" customHeight="1" x14ac:dyDescent="0.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</row>
    <row r="182" spans="1:22" ht="12.75" customHeight="1" x14ac:dyDescent="0.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</row>
    <row r="183" spans="1:22" ht="12.75" customHeight="1" x14ac:dyDescent="0.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</row>
    <row r="184" spans="1:22" ht="12.75" customHeight="1" x14ac:dyDescent="0.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</row>
    <row r="185" spans="1:22" ht="12.75" customHeight="1" x14ac:dyDescent="0.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</row>
    <row r="186" spans="1:22" ht="12.75" customHeight="1" x14ac:dyDescent="0.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</row>
    <row r="187" spans="1:22" ht="12.75" customHeight="1" x14ac:dyDescent="0.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</row>
    <row r="188" spans="1:22" ht="12.75" customHeight="1" x14ac:dyDescent="0.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</row>
    <row r="189" spans="1:22" ht="12.75" customHeight="1" x14ac:dyDescent="0.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</row>
    <row r="190" spans="1:22" ht="12.75" customHeight="1" x14ac:dyDescent="0.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</row>
    <row r="191" spans="1:22" ht="12.75" customHeight="1" x14ac:dyDescent="0.2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</row>
    <row r="192" spans="1:22" ht="12.75" customHeight="1" x14ac:dyDescent="0.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</row>
    <row r="193" spans="1:22" ht="12.75" customHeight="1" x14ac:dyDescent="0.2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</row>
    <row r="194" spans="1:22" ht="12.75" customHeight="1" x14ac:dyDescent="0.2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</row>
    <row r="195" spans="1:22" ht="12.75" customHeight="1" x14ac:dyDescent="0.2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</row>
    <row r="196" spans="1:22" ht="12.75" customHeight="1" x14ac:dyDescent="0.2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</row>
    <row r="197" spans="1:22" ht="12.75" customHeight="1" x14ac:dyDescent="0.2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</row>
    <row r="198" spans="1:22" ht="12.75" customHeight="1" x14ac:dyDescent="0.2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</row>
    <row r="199" spans="1:22" ht="12.75" customHeight="1" x14ac:dyDescent="0.2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</row>
    <row r="200" spans="1:22" ht="12.75" customHeight="1" x14ac:dyDescent="0.2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</row>
    <row r="201" spans="1:22" ht="12.75" customHeight="1" x14ac:dyDescent="0.2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</row>
    <row r="202" spans="1:22" ht="12.75" customHeight="1" x14ac:dyDescent="0.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</row>
    <row r="203" spans="1:22" ht="12.75" customHeight="1" x14ac:dyDescent="0.2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</row>
    <row r="204" spans="1:22" ht="12.75" customHeight="1" x14ac:dyDescent="0.2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</row>
    <row r="205" spans="1:22" ht="12.75" customHeight="1" x14ac:dyDescent="0.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</row>
    <row r="206" spans="1:22" ht="12.75" customHeight="1" x14ac:dyDescent="0.2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ht="12.75" customHeight="1" x14ac:dyDescent="0.2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</row>
    <row r="208" spans="1:22" ht="12.75" customHeight="1" x14ac:dyDescent="0.2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</row>
    <row r="209" spans="1:22" ht="12.75" customHeight="1" x14ac:dyDescent="0.2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</row>
    <row r="210" spans="1:22" ht="12.75" customHeight="1" x14ac:dyDescent="0.2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</row>
    <row r="211" spans="1:22" ht="12.75" customHeight="1" x14ac:dyDescent="0.2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</row>
    <row r="212" spans="1:22" ht="12.75" customHeight="1" x14ac:dyDescent="0.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</row>
    <row r="213" spans="1:22" ht="12.75" customHeight="1" x14ac:dyDescent="0.2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</row>
    <row r="214" spans="1:22" ht="12.75" customHeight="1" x14ac:dyDescent="0.2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</row>
    <row r="215" spans="1:22" ht="12.75" customHeight="1" x14ac:dyDescent="0.2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</row>
    <row r="216" spans="1:22" ht="12.75" customHeight="1" x14ac:dyDescent="0.2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</row>
    <row r="217" spans="1:22" ht="12.75" customHeight="1" x14ac:dyDescent="0.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</row>
    <row r="218" spans="1:22" ht="12.75" customHeight="1" x14ac:dyDescent="0.2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</row>
    <row r="219" spans="1:22" ht="12.75" customHeight="1" x14ac:dyDescent="0.2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ht="12.75" customHeight="1" x14ac:dyDescent="0.2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</row>
    <row r="221" spans="1:22" ht="12.75" customHeight="1" x14ac:dyDescent="0.2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</row>
    <row r="222" spans="1:22" ht="12.75" customHeight="1" x14ac:dyDescent="0.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</row>
    <row r="223" spans="1:22" ht="12.75" customHeight="1" x14ac:dyDescent="0.2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</row>
    <row r="224" spans="1:22" ht="12.75" customHeight="1" x14ac:dyDescent="0.2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</row>
    <row r="225" spans="1:22" ht="12.75" customHeight="1" x14ac:dyDescent="0.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</row>
    <row r="226" spans="1:22" ht="12.75" customHeight="1" x14ac:dyDescent="0.2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</row>
    <row r="227" spans="1:22" ht="12.75" customHeight="1" x14ac:dyDescent="0.2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</row>
    <row r="228" spans="1:22" ht="12.75" customHeight="1" x14ac:dyDescent="0.2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</row>
    <row r="229" spans="1:22" ht="12.75" customHeight="1" x14ac:dyDescent="0.2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</row>
    <row r="230" spans="1:22" ht="12.75" customHeight="1" x14ac:dyDescent="0.2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</row>
    <row r="231" spans="1:22" ht="12.75" customHeight="1" x14ac:dyDescent="0.2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</row>
    <row r="232" spans="1:22" ht="12.75" customHeight="1" x14ac:dyDescent="0.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</row>
    <row r="233" spans="1:22" ht="12.75" customHeight="1" x14ac:dyDescent="0.2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</row>
    <row r="234" spans="1:22" ht="12.75" customHeight="1" x14ac:dyDescent="0.2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</row>
    <row r="235" spans="1:22" ht="12.75" customHeight="1" x14ac:dyDescent="0.2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</row>
    <row r="236" spans="1:22" ht="12.75" customHeight="1" x14ac:dyDescent="0.2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</row>
    <row r="237" spans="1:22" ht="12.75" customHeight="1" x14ac:dyDescent="0.2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</row>
    <row r="238" spans="1:22" ht="12.75" customHeight="1" x14ac:dyDescent="0.2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</row>
    <row r="239" spans="1:22" ht="12.75" customHeight="1" x14ac:dyDescent="0.2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</row>
    <row r="240" spans="1:22" ht="12.75" customHeight="1" x14ac:dyDescent="0.2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</row>
    <row r="241" spans="1:22" ht="12.75" customHeight="1" x14ac:dyDescent="0.2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</row>
    <row r="242" spans="1:22" ht="12.75" customHeight="1" x14ac:dyDescent="0.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</row>
    <row r="243" spans="1:22" ht="12.75" customHeight="1" x14ac:dyDescent="0.2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</row>
    <row r="244" spans="1:22" ht="12.75" customHeight="1" x14ac:dyDescent="0.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</row>
    <row r="245" spans="1:22" ht="12.75" customHeight="1" x14ac:dyDescent="0.2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</row>
    <row r="246" spans="1:22" ht="12.75" customHeight="1" x14ac:dyDescent="0.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</row>
    <row r="247" spans="1:22" ht="12.75" customHeight="1" x14ac:dyDescent="0.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</row>
    <row r="248" spans="1:22" ht="12.75" customHeight="1" x14ac:dyDescent="0.2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</row>
    <row r="249" spans="1:22" ht="12.75" customHeight="1" x14ac:dyDescent="0.2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</row>
    <row r="250" spans="1:22" ht="12.75" customHeight="1" x14ac:dyDescent="0.2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</row>
    <row r="251" spans="1:22" ht="12.75" customHeight="1" x14ac:dyDescent="0.2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</row>
    <row r="252" spans="1:22" ht="12.75" customHeight="1" x14ac:dyDescent="0.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</row>
    <row r="253" spans="1:22" ht="12.75" customHeight="1" x14ac:dyDescent="0.2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</row>
    <row r="254" spans="1:22" ht="12.75" customHeight="1" x14ac:dyDescent="0.2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</row>
    <row r="255" spans="1:22" ht="12.75" customHeight="1" x14ac:dyDescent="0.2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</row>
    <row r="256" spans="1:22" ht="12.75" customHeight="1" x14ac:dyDescent="0.2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</row>
    <row r="257" spans="1:22" ht="12.75" customHeight="1" x14ac:dyDescent="0.2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</row>
    <row r="258" spans="1:22" ht="12.75" customHeight="1" x14ac:dyDescent="0.2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</row>
    <row r="259" spans="1:22" ht="12.75" customHeight="1" x14ac:dyDescent="0.2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</row>
    <row r="260" spans="1:22" ht="12.75" customHeight="1" x14ac:dyDescent="0.2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</row>
    <row r="261" spans="1:22" ht="12.75" customHeight="1" x14ac:dyDescent="0.2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</row>
    <row r="262" spans="1:22" ht="12.75" customHeight="1" x14ac:dyDescent="0.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</row>
    <row r="263" spans="1:22" ht="12.75" customHeight="1" x14ac:dyDescent="0.2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</row>
    <row r="264" spans="1:22" ht="12.75" customHeight="1" x14ac:dyDescent="0.2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</row>
    <row r="265" spans="1:22" ht="12.75" customHeight="1" x14ac:dyDescent="0.2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</row>
    <row r="266" spans="1:22" ht="12.75" customHeight="1" x14ac:dyDescent="0.2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</row>
    <row r="267" spans="1:22" ht="12.75" customHeight="1" x14ac:dyDescent="0.2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</row>
    <row r="268" spans="1:22" ht="12.75" customHeight="1" x14ac:dyDescent="0.2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</row>
    <row r="269" spans="1:22" ht="12.75" customHeight="1" x14ac:dyDescent="0.2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</row>
    <row r="270" spans="1:22" ht="12.75" customHeight="1" x14ac:dyDescent="0.2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</row>
    <row r="271" spans="1:22" ht="12.75" customHeight="1" x14ac:dyDescent="0.2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</row>
    <row r="272" spans="1:22" ht="12.75" customHeight="1" x14ac:dyDescent="0.2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</row>
    <row r="273" spans="1:22" ht="12.75" customHeight="1" x14ac:dyDescent="0.2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</row>
    <row r="274" spans="1:22" ht="12.75" customHeight="1" x14ac:dyDescent="0.2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</row>
    <row r="275" spans="1:22" ht="12.75" customHeight="1" x14ac:dyDescent="0.2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</row>
    <row r="276" spans="1:22" ht="12.75" customHeight="1" x14ac:dyDescent="0.2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</row>
    <row r="277" spans="1:22" ht="12.75" customHeight="1" x14ac:dyDescent="0.2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</row>
    <row r="278" spans="1:22" ht="12.75" customHeight="1" x14ac:dyDescent="0.2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</row>
    <row r="279" spans="1:22" ht="12.75" customHeight="1" x14ac:dyDescent="0.2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</row>
    <row r="280" spans="1:22" ht="12.75" customHeight="1" x14ac:dyDescent="0.2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</row>
    <row r="281" spans="1:22" ht="12.75" customHeight="1" x14ac:dyDescent="0.2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</row>
    <row r="282" spans="1:22" ht="12.75" customHeight="1" x14ac:dyDescent="0.2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</row>
    <row r="283" spans="1:22" ht="12.75" customHeight="1" x14ac:dyDescent="0.2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</row>
    <row r="284" spans="1:22" ht="12.75" customHeight="1" x14ac:dyDescent="0.2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</row>
    <row r="285" spans="1:22" ht="12.75" customHeight="1" x14ac:dyDescent="0.2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</row>
    <row r="286" spans="1:22" ht="12.75" customHeight="1" x14ac:dyDescent="0.2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</row>
    <row r="287" spans="1:22" ht="12.75" customHeight="1" x14ac:dyDescent="0.2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</row>
    <row r="288" spans="1:22" ht="12.75" customHeight="1" x14ac:dyDescent="0.2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</row>
    <row r="289" spans="1:22" ht="12.75" customHeight="1" x14ac:dyDescent="0.2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</row>
    <row r="290" spans="1:22" ht="15.75" customHeight="1" x14ac:dyDescent="0.2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</row>
    <row r="291" spans="1:22" ht="15.75" customHeight="1" x14ac:dyDescent="0.2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</row>
    <row r="292" spans="1:22" ht="15.75" customHeight="1" x14ac:dyDescent="0.2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</row>
    <row r="293" spans="1:22" ht="15.75" customHeight="1" x14ac:dyDescent="0.2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</row>
    <row r="294" spans="1:22" ht="15.75" customHeight="1" x14ac:dyDescent="0.2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</row>
    <row r="295" spans="1:22" ht="15.75" customHeight="1" x14ac:dyDescent="0.2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</row>
    <row r="296" spans="1:22" ht="15.75" customHeight="1" x14ac:dyDescent="0.2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</row>
    <row r="297" spans="1:22" ht="15.75" customHeight="1" x14ac:dyDescent="0.2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</row>
    <row r="298" spans="1:22" ht="15.75" customHeight="1" x14ac:dyDescent="0.2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</row>
    <row r="299" spans="1:22" ht="15.75" customHeight="1" x14ac:dyDescent="0.2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</row>
    <row r="300" spans="1:22" ht="15.75" customHeight="1" x14ac:dyDescent="0.2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</row>
    <row r="301" spans="1:22" ht="15.75" customHeight="1" x14ac:dyDescent="0.2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</row>
    <row r="302" spans="1:22" ht="15.75" customHeight="1" x14ac:dyDescent="0.2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</row>
    <row r="303" spans="1:22" ht="15.75" customHeight="1" x14ac:dyDescent="0.2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</row>
    <row r="304" spans="1:22" ht="15.75" customHeight="1" x14ac:dyDescent="0.2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</row>
    <row r="305" spans="1:22" ht="15.75" customHeight="1" x14ac:dyDescent="0.2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</row>
    <row r="306" spans="1:22" ht="15.75" customHeight="1" x14ac:dyDescent="0.2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</row>
    <row r="307" spans="1:22" ht="15.75" customHeight="1" x14ac:dyDescent="0.2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</row>
    <row r="308" spans="1:22" ht="15.75" customHeight="1" x14ac:dyDescent="0.2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</row>
    <row r="309" spans="1:22" ht="15.75" customHeight="1" x14ac:dyDescent="0.2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</row>
    <row r="310" spans="1:22" ht="15.75" customHeight="1" x14ac:dyDescent="0.2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</row>
    <row r="311" spans="1:22" ht="15.75" customHeight="1" x14ac:dyDescent="0.2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</row>
    <row r="312" spans="1:22" ht="15.75" customHeight="1" x14ac:dyDescent="0.2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</row>
    <row r="313" spans="1:22" ht="15.75" customHeight="1" x14ac:dyDescent="0.2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</row>
    <row r="314" spans="1:22" ht="15.75" customHeight="1" x14ac:dyDescent="0.2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</row>
    <row r="315" spans="1:22" ht="15.75" customHeight="1" x14ac:dyDescent="0.2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</row>
    <row r="316" spans="1:22" ht="15.75" customHeight="1" x14ac:dyDescent="0.2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</row>
    <row r="317" spans="1:22" ht="15.75" customHeight="1" x14ac:dyDescent="0.2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</row>
    <row r="318" spans="1:22" ht="15.75" customHeight="1" x14ac:dyDescent="0.2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</row>
    <row r="319" spans="1:22" ht="15.75" customHeight="1" x14ac:dyDescent="0.2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</row>
    <row r="320" spans="1:22" ht="15.75" customHeight="1" x14ac:dyDescent="0.2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</row>
    <row r="321" spans="1:22" ht="15.75" customHeight="1" x14ac:dyDescent="0.2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</row>
    <row r="322" spans="1:22" ht="15.75" customHeight="1" x14ac:dyDescent="0.2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</row>
    <row r="323" spans="1:22" ht="15.75" customHeight="1" x14ac:dyDescent="0.2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</row>
    <row r="324" spans="1:22" ht="15.75" customHeight="1" x14ac:dyDescent="0.2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</row>
    <row r="325" spans="1:22" ht="15.75" customHeight="1" x14ac:dyDescent="0.2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</row>
    <row r="326" spans="1:22" ht="15.75" customHeight="1" x14ac:dyDescent="0.2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</row>
    <row r="327" spans="1:22" ht="15.75" customHeight="1" x14ac:dyDescent="0.2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</row>
    <row r="328" spans="1:22" ht="15.75" customHeight="1" x14ac:dyDescent="0.2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</row>
    <row r="329" spans="1:22" ht="15.75" customHeight="1" x14ac:dyDescent="0.2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</row>
    <row r="330" spans="1:22" ht="15.75" customHeight="1" x14ac:dyDescent="0.2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</row>
    <row r="331" spans="1:22" ht="15.75" customHeight="1" x14ac:dyDescent="0.2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</row>
    <row r="332" spans="1:22" ht="15.75" customHeight="1" x14ac:dyDescent="0.2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</row>
    <row r="333" spans="1:22" ht="15.75" customHeight="1" x14ac:dyDescent="0.2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</row>
    <row r="334" spans="1:22" ht="15.75" customHeight="1" x14ac:dyDescent="0.2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</row>
    <row r="335" spans="1:22" ht="15.75" customHeight="1" x14ac:dyDescent="0.2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</row>
    <row r="336" spans="1:22" ht="15.75" customHeight="1" x14ac:dyDescent="0.2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</row>
    <row r="337" spans="1:22" ht="15.75" customHeight="1" x14ac:dyDescent="0.2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</row>
    <row r="338" spans="1:22" ht="15.75" customHeight="1" x14ac:dyDescent="0.2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</row>
    <row r="339" spans="1:22" ht="15.75" customHeight="1" x14ac:dyDescent="0.2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</row>
    <row r="340" spans="1:22" ht="15.75" customHeight="1" x14ac:dyDescent="0.2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</row>
    <row r="341" spans="1:22" ht="15.75" customHeight="1" x14ac:dyDescent="0.2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</row>
    <row r="342" spans="1:22" ht="15.75" customHeight="1" x14ac:dyDescent="0.2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</row>
    <row r="343" spans="1:22" ht="15.75" customHeight="1" x14ac:dyDescent="0.2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</row>
    <row r="344" spans="1:22" ht="15.75" customHeight="1" x14ac:dyDescent="0.2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</row>
    <row r="345" spans="1:22" ht="15.75" customHeight="1" x14ac:dyDescent="0.2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</row>
    <row r="346" spans="1:22" ht="15.75" customHeight="1" x14ac:dyDescent="0.2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</row>
    <row r="347" spans="1:22" ht="15.75" customHeight="1" x14ac:dyDescent="0.2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</row>
    <row r="348" spans="1:22" ht="15.75" customHeight="1" x14ac:dyDescent="0.2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</row>
    <row r="349" spans="1:22" ht="15.75" customHeight="1" x14ac:dyDescent="0.2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</row>
    <row r="350" spans="1:22" ht="15.75" customHeight="1" x14ac:dyDescent="0.2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</row>
    <row r="351" spans="1:22" ht="15.75" customHeight="1" x14ac:dyDescent="0.2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</row>
    <row r="352" spans="1:22" ht="15.75" customHeight="1" x14ac:dyDescent="0.2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</row>
    <row r="353" spans="1:22" ht="15.75" customHeight="1" x14ac:dyDescent="0.2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</row>
    <row r="354" spans="1:22" ht="15.75" customHeight="1" x14ac:dyDescent="0.2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</row>
    <row r="355" spans="1:22" ht="15.75" customHeight="1" x14ac:dyDescent="0.2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</row>
    <row r="356" spans="1:22" ht="15.75" customHeight="1" x14ac:dyDescent="0.2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</row>
    <row r="357" spans="1:22" ht="15.75" customHeight="1" x14ac:dyDescent="0.2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</row>
    <row r="358" spans="1:22" ht="15.75" customHeight="1" x14ac:dyDescent="0.2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</row>
    <row r="359" spans="1:22" ht="15.75" customHeight="1" x14ac:dyDescent="0.2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</row>
    <row r="360" spans="1:22" ht="15.75" customHeight="1" x14ac:dyDescent="0.2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</row>
    <row r="361" spans="1:22" ht="15.75" customHeight="1" x14ac:dyDescent="0.2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</row>
    <row r="362" spans="1:22" ht="15.75" customHeight="1" x14ac:dyDescent="0.2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</row>
    <row r="363" spans="1:22" ht="15.75" customHeight="1" x14ac:dyDescent="0.2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</row>
    <row r="364" spans="1:22" ht="15.75" customHeight="1" x14ac:dyDescent="0.2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</row>
    <row r="365" spans="1:22" ht="15.75" customHeight="1" x14ac:dyDescent="0.2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</row>
    <row r="366" spans="1:22" ht="15.75" customHeight="1" x14ac:dyDescent="0.2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</row>
    <row r="367" spans="1:22" ht="15.75" customHeight="1" x14ac:dyDescent="0.2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</row>
    <row r="368" spans="1:22" ht="15.75" customHeight="1" x14ac:dyDescent="0.2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</row>
    <row r="369" spans="1:22" ht="15.75" customHeight="1" x14ac:dyDescent="0.2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</row>
    <row r="370" spans="1:22" ht="15.75" customHeight="1" x14ac:dyDescent="0.2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</row>
    <row r="371" spans="1:22" ht="15.75" customHeight="1" x14ac:dyDescent="0.2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</row>
    <row r="372" spans="1:22" ht="15.75" customHeight="1" x14ac:dyDescent="0.2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</row>
    <row r="373" spans="1:22" ht="15.75" customHeight="1" x14ac:dyDescent="0.2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</row>
    <row r="374" spans="1:22" ht="15.75" customHeight="1" x14ac:dyDescent="0.2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</row>
    <row r="375" spans="1:22" ht="15.75" customHeight="1" x14ac:dyDescent="0.2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</row>
    <row r="376" spans="1:22" ht="15.75" customHeight="1" x14ac:dyDescent="0.2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</row>
    <row r="377" spans="1:22" ht="15.75" customHeight="1" x14ac:dyDescent="0.2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</row>
    <row r="378" spans="1:22" ht="15.75" customHeight="1" x14ac:dyDescent="0.2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</row>
    <row r="379" spans="1:22" ht="15.75" customHeight="1" x14ac:dyDescent="0.2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</row>
    <row r="380" spans="1:22" ht="15.75" customHeight="1" x14ac:dyDescent="0.2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</row>
    <row r="381" spans="1:22" ht="15.75" customHeight="1" x14ac:dyDescent="0.2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</row>
    <row r="382" spans="1:22" ht="15.75" customHeight="1" x14ac:dyDescent="0.2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</row>
    <row r="383" spans="1:22" ht="15.75" customHeight="1" x14ac:dyDescent="0.2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</row>
    <row r="384" spans="1:22" ht="15.75" customHeight="1" x14ac:dyDescent="0.2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</row>
    <row r="385" spans="1:22" ht="15.75" customHeight="1" x14ac:dyDescent="0.2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</row>
    <row r="386" spans="1:22" ht="15.75" customHeight="1" x14ac:dyDescent="0.2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</row>
    <row r="387" spans="1:22" ht="15.75" customHeight="1" x14ac:dyDescent="0.2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</row>
    <row r="388" spans="1:22" ht="15.75" customHeight="1" x14ac:dyDescent="0.2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</row>
    <row r="389" spans="1:22" ht="15.75" customHeight="1" x14ac:dyDescent="0.2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</row>
    <row r="390" spans="1:22" ht="15.75" customHeight="1" x14ac:dyDescent="0.2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</row>
    <row r="391" spans="1:22" ht="15.75" customHeight="1" x14ac:dyDescent="0.2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</row>
    <row r="392" spans="1:22" ht="15.75" customHeight="1" x14ac:dyDescent="0.2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</row>
    <row r="393" spans="1:22" ht="15.75" customHeight="1" x14ac:dyDescent="0.2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</row>
    <row r="394" spans="1:22" ht="15.75" customHeight="1" x14ac:dyDescent="0.2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</row>
    <row r="395" spans="1:22" ht="15.75" customHeight="1" x14ac:dyDescent="0.2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</row>
    <row r="396" spans="1:22" ht="15.75" customHeight="1" x14ac:dyDescent="0.2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</row>
    <row r="397" spans="1:22" ht="15.75" customHeight="1" x14ac:dyDescent="0.2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</row>
    <row r="398" spans="1:22" ht="15.75" customHeight="1" x14ac:dyDescent="0.2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</row>
    <row r="399" spans="1:22" ht="15.75" customHeight="1" x14ac:dyDescent="0.2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</row>
    <row r="400" spans="1:22" ht="15.75" customHeight="1" x14ac:dyDescent="0.2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</row>
    <row r="401" spans="1:22" ht="15.75" customHeight="1" x14ac:dyDescent="0.2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</row>
    <row r="402" spans="1:22" ht="15.75" customHeight="1" x14ac:dyDescent="0.2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</row>
    <row r="403" spans="1:22" ht="15.75" customHeight="1" x14ac:dyDescent="0.2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</row>
    <row r="404" spans="1:22" ht="15.75" customHeight="1" x14ac:dyDescent="0.2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</row>
    <row r="405" spans="1:22" ht="15.75" customHeight="1" x14ac:dyDescent="0.2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</row>
    <row r="406" spans="1:22" ht="15.75" customHeight="1" x14ac:dyDescent="0.2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</row>
    <row r="407" spans="1:22" ht="15.75" customHeight="1" x14ac:dyDescent="0.2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</row>
    <row r="408" spans="1:22" ht="15.75" customHeight="1" x14ac:dyDescent="0.2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</row>
    <row r="409" spans="1:22" ht="15.75" customHeight="1" x14ac:dyDescent="0.2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</row>
    <row r="410" spans="1:22" ht="15.75" customHeight="1" x14ac:dyDescent="0.2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</row>
    <row r="411" spans="1:22" ht="15.75" customHeight="1" x14ac:dyDescent="0.2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</row>
    <row r="412" spans="1:22" ht="15.75" customHeight="1" x14ac:dyDescent="0.2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</row>
    <row r="413" spans="1:22" ht="15.75" customHeight="1" x14ac:dyDescent="0.2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</row>
    <row r="414" spans="1:22" ht="15.75" customHeight="1" x14ac:dyDescent="0.2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</row>
    <row r="415" spans="1:22" ht="15.75" customHeight="1" x14ac:dyDescent="0.2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</row>
    <row r="416" spans="1:22" ht="15.75" customHeight="1" x14ac:dyDescent="0.2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</row>
    <row r="417" spans="1:22" ht="15.75" customHeight="1" x14ac:dyDescent="0.2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</row>
    <row r="418" spans="1:22" ht="15.75" customHeight="1" x14ac:dyDescent="0.2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</row>
    <row r="419" spans="1:22" ht="15.75" customHeight="1" x14ac:dyDescent="0.2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</row>
    <row r="420" spans="1:22" ht="15.75" customHeight="1" x14ac:dyDescent="0.2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</row>
    <row r="421" spans="1:22" ht="15.75" customHeight="1" x14ac:dyDescent="0.2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</row>
    <row r="422" spans="1:22" ht="15.75" customHeight="1" x14ac:dyDescent="0.2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</row>
    <row r="423" spans="1:22" ht="15.75" customHeight="1" x14ac:dyDescent="0.2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</row>
    <row r="424" spans="1:22" ht="15.75" customHeight="1" x14ac:dyDescent="0.2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</row>
    <row r="425" spans="1:22" ht="15.75" customHeight="1" x14ac:dyDescent="0.2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</row>
    <row r="426" spans="1:22" ht="15.75" customHeight="1" x14ac:dyDescent="0.2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</row>
    <row r="427" spans="1:22" ht="15.75" customHeight="1" x14ac:dyDescent="0.2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</row>
    <row r="428" spans="1:22" ht="15.75" customHeight="1" x14ac:dyDescent="0.2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</row>
    <row r="429" spans="1:22" ht="15.75" customHeight="1" x14ac:dyDescent="0.2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</row>
    <row r="430" spans="1:22" ht="15.75" customHeight="1" x14ac:dyDescent="0.2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</row>
    <row r="431" spans="1:22" ht="15.75" customHeight="1" x14ac:dyDescent="0.2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</row>
    <row r="432" spans="1:22" ht="15.75" customHeight="1" x14ac:dyDescent="0.2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</row>
    <row r="433" spans="1:22" ht="15.75" customHeight="1" x14ac:dyDescent="0.2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</row>
    <row r="434" spans="1:22" ht="15.75" customHeight="1" x14ac:dyDescent="0.2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</row>
    <row r="435" spans="1:22" ht="15.75" customHeight="1" x14ac:dyDescent="0.2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</row>
    <row r="436" spans="1:22" ht="15.75" customHeight="1" x14ac:dyDescent="0.2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</row>
    <row r="437" spans="1:22" ht="15.75" customHeight="1" x14ac:dyDescent="0.2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</row>
    <row r="438" spans="1:22" ht="15.75" customHeight="1" x14ac:dyDescent="0.2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</row>
    <row r="439" spans="1:22" ht="15.75" customHeight="1" x14ac:dyDescent="0.2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</row>
    <row r="440" spans="1:22" ht="15.75" customHeight="1" x14ac:dyDescent="0.2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</row>
    <row r="441" spans="1:22" ht="15.75" customHeight="1" x14ac:dyDescent="0.2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</row>
    <row r="442" spans="1:22" ht="15.75" customHeight="1" x14ac:dyDescent="0.2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</row>
    <row r="443" spans="1:22" ht="15.75" customHeight="1" x14ac:dyDescent="0.2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</row>
    <row r="444" spans="1:22" ht="15.75" customHeight="1" x14ac:dyDescent="0.2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</row>
    <row r="445" spans="1:22" ht="15.75" customHeight="1" x14ac:dyDescent="0.2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</row>
    <row r="446" spans="1:22" ht="15.75" customHeight="1" x14ac:dyDescent="0.2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</row>
    <row r="447" spans="1:22" ht="15.75" customHeight="1" x14ac:dyDescent="0.2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</row>
    <row r="448" spans="1:22" ht="15.75" customHeight="1" x14ac:dyDescent="0.2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</row>
    <row r="449" spans="1:22" ht="15.75" customHeight="1" x14ac:dyDescent="0.2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</row>
    <row r="450" spans="1:22" ht="15.75" customHeight="1" x14ac:dyDescent="0.2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</row>
    <row r="451" spans="1:22" ht="15.75" customHeight="1" x14ac:dyDescent="0.2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</row>
    <row r="452" spans="1:22" ht="15.75" customHeight="1" x14ac:dyDescent="0.2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</row>
    <row r="453" spans="1:22" ht="15.75" customHeight="1" x14ac:dyDescent="0.2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</row>
    <row r="454" spans="1:22" ht="15.75" customHeight="1" x14ac:dyDescent="0.2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</row>
    <row r="455" spans="1:22" ht="15.75" customHeight="1" x14ac:dyDescent="0.2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</row>
    <row r="456" spans="1:22" ht="15.75" customHeight="1" x14ac:dyDescent="0.2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</row>
    <row r="457" spans="1:22" ht="15.75" customHeight="1" x14ac:dyDescent="0.2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</row>
    <row r="458" spans="1:22" ht="15.75" customHeight="1" x14ac:dyDescent="0.2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</row>
    <row r="459" spans="1:22" ht="15.75" customHeight="1" x14ac:dyDescent="0.2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</row>
    <row r="460" spans="1:22" ht="15.75" customHeight="1" x14ac:dyDescent="0.2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</row>
    <row r="461" spans="1:22" ht="15.75" customHeight="1" x14ac:dyDescent="0.2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</row>
    <row r="462" spans="1:22" ht="15.75" customHeight="1" x14ac:dyDescent="0.2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</row>
    <row r="463" spans="1:22" ht="15.75" customHeight="1" x14ac:dyDescent="0.2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</row>
    <row r="464" spans="1:22" ht="15.75" customHeight="1" x14ac:dyDescent="0.2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</row>
    <row r="465" spans="1:22" ht="15.75" customHeight="1" x14ac:dyDescent="0.2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</row>
    <row r="466" spans="1:22" ht="15.75" customHeight="1" x14ac:dyDescent="0.2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</row>
    <row r="467" spans="1:22" ht="15.75" customHeight="1" x14ac:dyDescent="0.2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</row>
    <row r="468" spans="1:22" ht="15.75" customHeight="1" x14ac:dyDescent="0.2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</row>
    <row r="469" spans="1:22" ht="15.75" customHeight="1" x14ac:dyDescent="0.2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</row>
    <row r="470" spans="1:22" ht="15.75" customHeight="1" x14ac:dyDescent="0.2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</row>
    <row r="471" spans="1:22" ht="15.75" customHeight="1" x14ac:dyDescent="0.2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</row>
    <row r="472" spans="1:22" ht="15.75" customHeight="1" x14ac:dyDescent="0.2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</row>
    <row r="473" spans="1:22" ht="15.75" customHeight="1" x14ac:dyDescent="0.2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</row>
    <row r="474" spans="1:22" ht="15.75" customHeight="1" x14ac:dyDescent="0.2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</row>
    <row r="475" spans="1:22" ht="15.75" customHeight="1" x14ac:dyDescent="0.2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</row>
    <row r="476" spans="1:22" ht="15.75" customHeight="1" x14ac:dyDescent="0.2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</row>
    <row r="477" spans="1:22" ht="15.75" customHeight="1" x14ac:dyDescent="0.2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</row>
    <row r="478" spans="1:22" ht="15.75" customHeight="1" x14ac:dyDescent="0.2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</row>
    <row r="479" spans="1:22" ht="15.75" customHeight="1" x14ac:dyDescent="0.2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</row>
    <row r="480" spans="1:22" ht="15.75" customHeight="1" x14ac:dyDescent="0.2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</row>
    <row r="481" spans="1:22" ht="15.75" customHeight="1" x14ac:dyDescent="0.2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</row>
    <row r="482" spans="1:22" ht="15.75" customHeight="1" x14ac:dyDescent="0.2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</row>
    <row r="483" spans="1:22" ht="15.75" customHeight="1" x14ac:dyDescent="0.2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</row>
    <row r="484" spans="1:22" ht="15.75" customHeight="1" x14ac:dyDescent="0.2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</row>
    <row r="485" spans="1:22" ht="15.75" customHeight="1" x14ac:dyDescent="0.2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</row>
    <row r="486" spans="1:22" ht="15.75" customHeight="1" x14ac:dyDescent="0.2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</row>
    <row r="487" spans="1:22" ht="15.75" customHeight="1" x14ac:dyDescent="0.2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</row>
    <row r="488" spans="1:22" ht="15.75" customHeight="1" x14ac:dyDescent="0.2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</row>
    <row r="489" spans="1:22" ht="15.75" customHeight="1" x14ac:dyDescent="0.2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</row>
    <row r="490" spans="1:22" ht="15.75" customHeight="1" x14ac:dyDescent="0.2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</row>
    <row r="491" spans="1:22" ht="15.75" customHeight="1" x14ac:dyDescent="0.2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</row>
    <row r="492" spans="1:22" ht="15.75" customHeight="1" x14ac:dyDescent="0.2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</row>
    <row r="493" spans="1:22" ht="15.75" customHeight="1" x14ac:dyDescent="0.2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</row>
    <row r="494" spans="1:22" ht="15.75" customHeight="1" x14ac:dyDescent="0.2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</row>
    <row r="495" spans="1:22" ht="15.75" customHeight="1" x14ac:dyDescent="0.2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</row>
    <row r="496" spans="1:22" ht="15.75" customHeight="1" x14ac:dyDescent="0.2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</row>
    <row r="497" spans="1:22" ht="15.75" customHeight="1" x14ac:dyDescent="0.2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</row>
    <row r="498" spans="1:22" ht="15.75" customHeight="1" x14ac:dyDescent="0.2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</row>
    <row r="499" spans="1:22" ht="15.75" customHeight="1" x14ac:dyDescent="0.2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</row>
    <row r="500" spans="1:22" ht="15.75" customHeight="1" x14ac:dyDescent="0.2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</row>
    <row r="501" spans="1:22" ht="15.75" customHeight="1" x14ac:dyDescent="0.2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</row>
    <row r="502" spans="1:22" ht="15.75" customHeight="1" x14ac:dyDescent="0.2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</row>
    <row r="503" spans="1:22" ht="15.75" customHeight="1" x14ac:dyDescent="0.2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</row>
    <row r="504" spans="1:22" ht="15.75" customHeight="1" x14ac:dyDescent="0.2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</row>
    <row r="505" spans="1:22" ht="15.75" customHeight="1" x14ac:dyDescent="0.2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</row>
    <row r="506" spans="1:22" ht="15.75" customHeight="1" x14ac:dyDescent="0.2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</row>
    <row r="507" spans="1:22" ht="15.75" customHeight="1" x14ac:dyDescent="0.2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</row>
    <row r="508" spans="1:22" ht="15.75" customHeight="1" x14ac:dyDescent="0.2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</row>
    <row r="509" spans="1:22" ht="15.75" customHeight="1" x14ac:dyDescent="0.2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</row>
    <row r="510" spans="1:22" ht="15.75" customHeight="1" x14ac:dyDescent="0.2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</row>
    <row r="511" spans="1:22" ht="15.75" customHeight="1" x14ac:dyDescent="0.2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</row>
    <row r="512" spans="1:22" ht="15.75" customHeight="1" x14ac:dyDescent="0.2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</row>
    <row r="513" spans="1:22" ht="15.75" customHeight="1" x14ac:dyDescent="0.2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</row>
    <row r="514" spans="1:22" ht="15.75" customHeight="1" x14ac:dyDescent="0.2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</row>
    <row r="515" spans="1:22" ht="15.75" customHeight="1" x14ac:dyDescent="0.2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</row>
    <row r="516" spans="1:22" ht="15.75" customHeight="1" x14ac:dyDescent="0.2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</row>
    <row r="517" spans="1:22" ht="15.75" customHeight="1" x14ac:dyDescent="0.2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</row>
    <row r="518" spans="1:22" ht="15.75" customHeight="1" x14ac:dyDescent="0.2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</row>
    <row r="519" spans="1:22" ht="15.75" customHeight="1" x14ac:dyDescent="0.2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</row>
    <row r="520" spans="1:22" ht="15.75" customHeight="1" x14ac:dyDescent="0.2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</row>
    <row r="521" spans="1:22" ht="15.75" customHeight="1" x14ac:dyDescent="0.2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</row>
    <row r="522" spans="1:22" ht="15.75" customHeight="1" x14ac:dyDescent="0.2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</row>
    <row r="523" spans="1:22" ht="15.75" customHeight="1" x14ac:dyDescent="0.2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</row>
    <row r="524" spans="1:22" ht="15.75" customHeight="1" x14ac:dyDescent="0.2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</row>
    <row r="525" spans="1:22" ht="15.75" customHeight="1" x14ac:dyDescent="0.2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</row>
    <row r="526" spans="1:22" ht="15.75" customHeight="1" x14ac:dyDescent="0.2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</row>
    <row r="527" spans="1:22" ht="15.75" customHeight="1" x14ac:dyDescent="0.2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</row>
    <row r="528" spans="1:22" ht="15.75" customHeight="1" x14ac:dyDescent="0.2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</row>
    <row r="529" spans="1:22" ht="15.75" customHeight="1" x14ac:dyDescent="0.2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</row>
    <row r="530" spans="1:22" ht="15.75" customHeight="1" x14ac:dyDescent="0.2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</row>
    <row r="531" spans="1:22" ht="15.75" customHeight="1" x14ac:dyDescent="0.2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</row>
    <row r="532" spans="1:22" ht="15.75" customHeight="1" x14ac:dyDescent="0.2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</row>
    <row r="533" spans="1:22" ht="15.75" customHeight="1" x14ac:dyDescent="0.2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</row>
    <row r="534" spans="1:22" ht="15.75" customHeight="1" x14ac:dyDescent="0.2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</row>
    <row r="535" spans="1:22" ht="15.75" customHeight="1" x14ac:dyDescent="0.2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</row>
    <row r="536" spans="1:22" ht="15.75" customHeight="1" x14ac:dyDescent="0.2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</row>
    <row r="537" spans="1:22" ht="15.75" customHeight="1" x14ac:dyDescent="0.2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</row>
    <row r="538" spans="1:22" ht="15.75" customHeight="1" x14ac:dyDescent="0.2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</row>
    <row r="539" spans="1:22" ht="15.75" customHeight="1" x14ac:dyDescent="0.2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</row>
    <row r="540" spans="1:22" ht="15.75" customHeight="1" x14ac:dyDescent="0.2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</row>
    <row r="541" spans="1:22" ht="15.75" customHeight="1" x14ac:dyDescent="0.2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</row>
    <row r="542" spans="1:22" ht="15.75" customHeight="1" x14ac:dyDescent="0.2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</row>
    <row r="543" spans="1:22" ht="15.75" customHeight="1" x14ac:dyDescent="0.2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</row>
    <row r="544" spans="1:22" ht="15.75" customHeight="1" x14ac:dyDescent="0.2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</row>
    <row r="545" spans="1:22" ht="15.75" customHeight="1" x14ac:dyDescent="0.2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</row>
    <row r="546" spans="1:22" ht="15.75" customHeight="1" x14ac:dyDescent="0.2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</row>
    <row r="547" spans="1:22" ht="15.75" customHeight="1" x14ac:dyDescent="0.2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</row>
    <row r="548" spans="1:22" ht="15.75" customHeight="1" x14ac:dyDescent="0.2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</row>
    <row r="549" spans="1:22" ht="15.75" customHeight="1" x14ac:dyDescent="0.2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</row>
    <row r="550" spans="1:22" ht="15.75" customHeight="1" x14ac:dyDescent="0.2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</row>
    <row r="551" spans="1:22" ht="15.75" customHeight="1" x14ac:dyDescent="0.2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</row>
    <row r="552" spans="1:22" ht="15.75" customHeight="1" x14ac:dyDescent="0.2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</row>
    <row r="553" spans="1:22" ht="15.75" customHeight="1" x14ac:dyDescent="0.2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</row>
    <row r="554" spans="1:22" ht="15.75" customHeight="1" x14ac:dyDescent="0.2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</row>
    <row r="555" spans="1:22" ht="15.75" customHeight="1" x14ac:dyDescent="0.2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</row>
    <row r="556" spans="1:22" ht="15.75" customHeight="1" x14ac:dyDescent="0.2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</row>
    <row r="557" spans="1:22" ht="15.75" customHeight="1" x14ac:dyDescent="0.2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</row>
    <row r="558" spans="1:22" ht="15.75" customHeight="1" x14ac:dyDescent="0.2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</row>
    <row r="559" spans="1:22" ht="15.75" customHeight="1" x14ac:dyDescent="0.2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</row>
    <row r="560" spans="1:22" ht="15.75" customHeight="1" x14ac:dyDescent="0.2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</row>
    <row r="561" spans="1:22" ht="15.75" customHeight="1" x14ac:dyDescent="0.2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</row>
    <row r="562" spans="1:22" ht="15.75" customHeight="1" x14ac:dyDescent="0.2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</row>
    <row r="563" spans="1:22" ht="15.75" customHeight="1" x14ac:dyDescent="0.2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</row>
    <row r="564" spans="1:22" ht="15.75" customHeight="1" x14ac:dyDescent="0.2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</row>
    <row r="565" spans="1:22" ht="15.75" customHeight="1" x14ac:dyDescent="0.2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</row>
    <row r="566" spans="1:22" ht="15.75" customHeight="1" x14ac:dyDescent="0.2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</row>
    <row r="567" spans="1:22" ht="15.75" customHeight="1" x14ac:dyDescent="0.2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</row>
    <row r="568" spans="1:22" ht="15.75" customHeight="1" x14ac:dyDescent="0.2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</row>
    <row r="569" spans="1:22" ht="15.75" customHeight="1" x14ac:dyDescent="0.2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</row>
    <row r="570" spans="1:22" ht="15.75" customHeight="1" x14ac:dyDescent="0.2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</row>
    <row r="571" spans="1:22" ht="15.75" customHeight="1" x14ac:dyDescent="0.2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</row>
    <row r="572" spans="1:22" ht="15.75" customHeight="1" x14ac:dyDescent="0.2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</row>
    <row r="573" spans="1:22" ht="15.75" customHeight="1" x14ac:dyDescent="0.2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</row>
    <row r="574" spans="1:22" ht="15.75" customHeight="1" x14ac:dyDescent="0.2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</row>
    <row r="575" spans="1:22" ht="15.75" customHeight="1" x14ac:dyDescent="0.2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</row>
    <row r="576" spans="1:22" ht="15.75" customHeight="1" x14ac:dyDescent="0.2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</row>
    <row r="577" spans="1:22" ht="15.75" customHeight="1" x14ac:dyDescent="0.2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</row>
    <row r="578" spans="1:22" ht="15.75" customHeight="1" x14ac:dyDescent="0.2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</row>
    <row r="579" spans="1:22" ht="15.75" customHeight="1" x14ac:dyDescent="0.2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</row>
    <row r="580" spans="1:22" ht="15.75" customHeight="1" x14ac:dyDescent="0.2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</row>
    <row r="581" spans="1:22" ht="15.75" customHeight="1" x14ac:dyDescent="0.2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</row>
    <row r="582" spans="1:22" ht="15.75" customHeight="1" x14ac:dyDescent="0.2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</row>
    <row r="583" spans="1:22" ht="15.75" customHeight="1" x14ac:dyDescent="0.2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</row>
    <row r="584" spans="1:22" ht="15.75" customHeight="1" x14ac:dyDescent="0.2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</row>
    <row r="585" spans="1:22" ht="15.75" customHeight="1" x14ac:dyDescent="0.2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</row>
    <row r="586" spans="1:22" ht="15.75" customHeight="1" x14ac:dyDescent="0.2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</row>
    <row r="587" spans="1:22" ht="15.75" customHeight="1" x14ac:dyDescent="0.2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</row>
    <row r="588" spans="1:22" ht="15.75" customHeight="1" x14ac:dyDescent="0.2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</row>
    <row r="589" spans="1:22" ht="15.75" customHeight="1" x14ac:dyDescent="0.2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</row>
    <row r="590" spans="1:22" ht="15.75" customHeight="1" x14ac:dyDescent="0.2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</row>
    <row r="591" spans="1:22" ht="15.75" customHeight="1" x14ac:dyDescent="0.2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</row>
    <row r="592" spans="1:22" ht="15.75" customHeight="1" x14ac:dyDescent="0.2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</row>
    <row r="593" spans="1:22" ht="15.75" customHeight="1" x14ac:dyDescent="0.2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</row>
    <row r="594" spans="1:22" ht="15.75" customHeight="1" x14ac:dyDescent="0.2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</row>
    <row r="595" spans="1:22" ht="15.75" customHeight="1" x14ac:dyDescent="0.2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</row>
    <row r="596" spans="1:22" ht="15.75" customHeight="1" x14ac:dyDescent="0.2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</row>
    <row r="597" spans="1:22" ht="15.75" customHeight="1" x14ac:dyDescent="0.2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</row>
    <row r="598" spans="1:22" ht="15.75" customHeight="1" x14ac:dyDescent="0.2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</row>
    <row r="599" spans="1:22" ht="15.75" customHeight="1" x14ac:dyDescent="0.2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</row>
    <row r="600" spans="1:22" ht="15.75" customHeight="1" x14ac:dyDescent="0.2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</row>
    <row r="601" spans="1:22" ht="15.75" customHeight="1" x14ac:dyDescent="0.2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</row>
    <row r="602" spans="1:22" ht="15.75" customHeight="1" x14ac:dyDescent="0.2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</row>
    <row r="603" spans="1:22" ht="15.75" customHeight="1" x14ac:dyDescent="0.2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</row>
    <row r="604" spans="1:22" ht="15.75" customHeight="1" x14ac:dyDescent="0.2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</row>
    <row r="605" spans="1:22" ht="15.75" customHeight="1" x14ac:dyDescent="0.2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</row>
    <row r="606" spans="1:22" ht="15.75" customHeight="1" x14ac:dyDescent="0.2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</row>
    <row r="607" spans="1:22" ht="15.75" customHeight="1" x14ac:dyDescent="0.2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</row>
    <row r="608" spans="1:22" ht="15.75" customHeight="1" x14ac:dyDescent="0.2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</row>
    <row r="609" spans="1:22" ht="15.75" customHeight="1" x14ac:dyDescent="0.2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</row>
    <row r="610" spans="1:22" ht="15.75" customHeight="1" x14ac:dyDescent="0.2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</row>
    <row r="611" spans="1:22" ht="15.75" customHeight="1" x14ac:dyDescent="0.2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</row>
    <row r="612" spans="1:22" ht="15.75" customHeight="1" x14ac:dyDescent="0.2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</row>
    <row r="613" spans="1:22" ht="15.75" customHeight="1" x14ac:dyDescent="0.2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</row>
    <row r="614" spans="1:22" ht="15.75" customHeight="1" x14ac:dyDescent="0.2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</row>
    <row r="615" spans="1:22" ht="15.75" customHeight="1" x14ac:dyDescent="0.2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</row>
    <row r="616" spans="1:22" ht="15.75" customHeight="1" x14ac:dyDescent="0.2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</row>
    <row r="617" spans="1:22" ht="15.75" customHeight="1" x14ac:dyDescent="0.2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</row>
    <row r="618" spans="1:22" ht="15.75" customHeight="1" x14ac:dyDescent="0.2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</row>
    <row r="619" spans="1:22" ht="15.75" customHeight="1" x14ac:dyDescent="0.2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</row>
    <row r="620" spans="1:22" ht="15.75" customHeight="1" x14ac:dyDescent="0.2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</row>
    <row r="621" spans="1:22" ht="15.75" customHeight="1" x14ac:dyDescent="0.2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</row>
    <row r="622" spans="1:22" ht="15.75" customHeight="1" x14ac:dyDescent="0.2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</row>
    <row r="623" spans="1:22" ht="15.75" customHeight="1" x14ac:dyDescent="0.2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</row>
    <row r="624" spans="1:22" ht="15.75" customHeight="1" x14ac:dyDescent="0.2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</row>
    <row r="625" spans="1:22" ht="15.75" customHeight="1" x14ac:dyDescent="0.2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</row>
    <row r="626" spans="1:22" ht="15.75" customHeight="1" x14ac:dyDescent="0.2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</row>
    <row r="627" spans="1:22" ht="15.75" customHeight="1" x14ac:dyDescent="0.2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</row>
    <row r="628" spans="1:22" ht="15.75" customHeight="1" x14ac:dyDescent="0.2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</row>
    <row r="629" spans="1:22" ht="15.75" customHeight="1" x14ac:dyDescent="0.2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</row>
    <row r="630" spans="1:22" ht="15.75" customHeight="1" x14ac:dyDescent="0.2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</row>
    <row r="631" spans="1:22" ht="15.75" customHeight="1" x14ac:dyDescent="0.2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</row>
    <row r="632" spans="1:22" ht="15.75" customHeight="1" x14ac:dyDescent="0.2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</row>
    <row r="633" spans="1:22" ht="15.75" customHeight="1" x14ac:dyDescent="0.2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</row>
    <row r="634" spans="1:22" ht="15.75" customHeight="1" x14ac:dyDescent="0.2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</row>
    <row r="635" spans="1:22" ht="15.75" customHeight="1" x14ac:dyDescent="0.2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</row>
    <row r="636" spans="1:22" ht="15.75" customHeight="1" x14ac:dyDescent="0.2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</row>
    <row r="637" spans="1:22" ht="15.75" customHeight="1" x14ac:dyDescent="0.2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</row>
    <row r="638" spans="1:22" ht="15.75" customHeight="1" x14ac:dyDescent="0.2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</row>
    <row r="639" spans="1:22" ht="15.75" customHeight="1" x14ac:dyDescent="0.2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</row>
    <row r="640" spans="1:22" ht="15.75" customHeight="1" x14ac:dyDescent="0.2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</row>
    <row r="641" spans="1:22" ht="15.75" customHeight="1" x14ac:dyDescent="0.2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</row>
    <row r="642" spans="1:22" ht="15.75" customHeight="1" x14ac:dyDescent="0.2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</row>
    <row r="643" spans="1:22" ht="15.75" customHeight="1" x14ac:dyDescent="0.2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</row>
    <row r="644" spans="1:22" ht="15.75" customHeight="1" x14ac:dyDescent="0.2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</row>
    <row r="645" spans="1:22" ht="15.75" customHeight="1" x14ac:dyDescent="0.2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</row>
    <row r="646" spans="1:22" ht="15.75" customHeight="1" x14ac:dyDescent="0.2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</row>
    <row r="647" spans="1:22" ht="15.75" customHeight="1" x14ac:dyDescent="0.2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</row>
    <row r="648" spans="1:22" ht="15.75" customHeight="1" x14ac:dyDescent="0.2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</row>
    <row r="649" spans="1:22" ht="15.75" customHeight="1" x14ac:dyDescent="0.2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</row>
    <row r="650" spans="1:22" ht="15.75" customHeight="1" x14ac:dyDescent="0.2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</row>
    <row r="651" spans="1:22" ht="15.75" customHeight="1" x14ac:dyDescent="0.2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</row>
    <row r="652" spans="1:22" ht="15.75" customHeight="1" x14ac:dyDescent="0.2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</row>
    <row r="653" spans="1:22" ht="15.75" customHeight="1" x14ac:dyDescent="0.2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</row>
    <row r="654" spans="1:22" ht="15.75" customHeight="1" x14ac:dyDescent="0.2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</row>
    <row r="655" spans="1:22" ht="15.75" customHeight="1" x14ac:dyDescent="0.2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</row>
    <row r="656" spans="1:22" ht="15.75" customHeight="1" x14ac:dyDescent="0.2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</row>
    <row r="657" spans="1:22" ht="15.75" customHeight="1" x14ac:dyDescent="0.2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</row>
    <row r="658" spans="1:22" ht="15.75" customHeight="1" x14ac:dyDescent="0.2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</row>
    <row r="659" spans="1:22" ht="15.75" customHeight="1" x14ac:dyDescent="0.2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</row>
    <row r="660" spans="1:22" ht="15.75" customHeight="1" x14ac:dyDescent="0.2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</row>
    <row r="661" spans="1:22" ht="15.75" customHeight="1" x14ac:dyDescent="0.2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</row>
    <row r="662" spans="1:22" ht="15.75" customHeight="1" x14ac:dyDescent="0.2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</row>
    <row r="663" spans="1:22" ht="15.75" customHeight="1" x14ac:dyDescent="0.2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</row>
    <row r="664" spans="1:22" ht="15.75" customHeight="1" x14ac:dyDescent="0.2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</row>
    <row r="665" spans="1:22" ht="15.75" customHeight="1" x14ac:dyDescent="0.2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</row>
    <row r="666" spans="1:22" ht="15.75" customHeight="1" x14ac:dyDescent="0.2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</row>
    <row r="667" spans="1:22" ht="15.75" customHeight="1" x14ac:dyDescent="0.2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</row>
    <row r="668" spans="1:22" ht="15.75" customHeight="1" x14ac:dyDescent="0.2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</row>
    <row r="669" spans="1:22" ht="15.75" customHeight="1" x14ac:dyDescent="0.2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</row>
    <row r="670" spans="1:22" ht="15.75" customHeight="1" x14ac:dyDescent="0.2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</row>
    <row r="671" spans="1:22" ht="15.75" customHeight="1" x14ac:dyDescent="0.2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</row>
    <row r="672" spans="1:22" ht="15.75" customHeight="1" x14ac:dyDescent="0.2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</row>
    <row r="673" spans="1:22" ht="15.75" customHeight="1" x14ac:dyDescent="0.2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</row>
    <row r="674" spans="1:22" ht="15.75" customHeight="1" x14ac:dyDescent="0.2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</row>
    <row r="675" spans="1:22" ht="15.75" customHeight="1" x14ac:dyDescent="0.2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</row>
    <row r="676" spans="1:22" ht="15.75" customHeight="1" x14ac:dyDescent="0.2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</row>
    <row r="677" spans="1:22" ht="15.75" customHeight="1" x14ac:dyDescent="0.2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</row>
    <row r="678" spans="1:22" ht="15.75" customHeight="1" x14ac:dyDescent="0.2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</row>
    <row r="679" spans="1:22" ht="15.75" customHeight="1" x14ac:dyDescent="0.2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</row>
    <row r="680" spans="1:22" ht="15.75" customHeight="1" x14ac:dyDescent="0.2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</row>
    <row r="681" spans="1:22" ht="15.75" customHeight="1" x14ac:dyDescent="0.2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</row>
    <row r="682" spans="1:22" ht="15.75" customHeight="1" x14ac:dyDescent="0.2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</row>
    <row r="683" spans="1:22" ht="15.75" customHeight="1" x14ac:dyDescent="0.2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</row>
    <row r="684" spans="1:22" ht="15.75" customHeight="1" x14ac:dyDescent="0.2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</row>
    <row r="685" spans="1:22" ht="15.75" customHeight="1" x14ac:dyDescent="0.2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</row>
    <row r="686" spans="1:22" ht="15.75" customHeight="1" x14ac:dyDescent="0.2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</row>
    <row r="687" spans="1:22" ht="15.75" customHeight="1" x14ac:dyDescent="0.2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</row>
    <row r="688" spans="1:22" ht="15.75" customHeight="1" x14ac:dyDescent="0.2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</row>
    <row r="689" spans="1:22" ht="15.75" customHeight="1" x14ac:dyDescent="0.2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</row>
    <row r="690" spans="1:22" ht="15.75" customHeight="1" x14ac:dyDescent="0.2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</row>
    <row r="691" spans="1:22" ht="15.75" customHeight="1" x14ac:dyDescent="0.2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</row>
    <row r="692" spans="1:22" ht="15.75" customHeight="1" x14ac:dyDescent="0.2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</row>
    <row r="693" spans="1:22" ht="15.75" customHeight="1" x14ac:dyDescent="0.2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</row>
    <row r="694" spans="1:22" ht="15.75" customHeight="1" x14ac:dyDescent="0.2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</row>
    <row r="695" spans="1:22" ht="15.75" customHeight="1" x14ac:dyDescent="0.2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</row>
    <row r="696" spans="1:22" ht="15.75" customHeight="1" x14ac:dyDescent="0.2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</row>
    <row r="697" spans="1:22" ht="15.75" customHeight="1" x14ac:dyDescent="0.2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</row>
    <row r="698" spans="1:22" ht="15.75" customHeight="1" x14ac:dyDescent="0.2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</row>
    <row r="699" spans="1:22" ht="15.75" customHeight="1" x14ac:dyDescent="0.2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</row>
    <row r="700" spans="1:22" ht="15.75" customHeight="1" x14ac:dyDescent="0.2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</row>
    <row r="701" spans="1:22" ht="15.75" customHeight="1" x14ac:dyDescent="0.2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</row>
    <row r="702" spans="1:22" ht="15.75" customHeight="1" x14ac:dyDescent="0.2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</row>
    <row r="703" spans="1:22" ht="15.75" customHeight="1" x14ac:dyDescent="0.2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</row>
    <row r="704" spans="1:22" ht="15.75" customHeight="1" x14ac:dyDescent="0.2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</row>
    <row r="705" spans="1:22" ht="15.75" customHeight="1" x14ac:dyDescent="0.2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</row>
    <row r="706" spans="1:22" ht="15.75" customHeight="1" x14ac:dyDescent="0.2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</row>
    <row r="707" spans="1:22" ht="15.75" customHeight="1" x14ac:dyDescent="0.2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</row>
    <row r="708" spans="1:22" ht="15.75" customHeight="1" x14ac:dyDescent="0.2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</row>
    <row r="709" spans="1:22" ht="15.75" customHeight="1" x14ac:dyDescent="0.2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</row>
    <row r="710" spans="1:22" ht="15.75" customHeight="1" x14ac:dyDescent="0.2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</row>
    <row r="711" spans="1:22" ht="15.75" customHeight="1" x14ac:dyDescent="0.2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</row>
    <row r="712" spans="1:22" ht="15.75" customHeight="1" x14ac:dyDescent="0.2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</row>
    <row r="713" spans="1:22" ht="15.75" customHeight="1" x14ac:dyDescent="0.2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</row>
    <row r="714" spans="1:22" ht="15.75" customHeight="1" x14ac:dyDescent="0.2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</row>
    <row r="715" spans="1:22" ht="15.75" customHeight="1" x14ac:dyDescent="0.2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</row>
    <row r="716" spans="1:22" ht="15.75" customHeight="1" x14ac:dyDescent="0.2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</row>
    <row r="717" spans="1:22" ht="15.75" customHeight="1" x14ac:dyDescent="0.2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</row>
    <row r="718" spans="1:22" ht="15.75" customHeight="1" x14ac:dyDescent="0.2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</row>
    <row r="719" spans="1:22" ht="15.75" customHeight="1" x14ac:dyDescent="0.2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</row>
    <row r="720" spans="1:22" ht="15.75" customHeight="1" x14ac:dyDescent="0.2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</row>
    <row r="721" spans="1:22" ht="15.75" customHeight="1" x14ac:dyDescent="0.2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</row>
    <row r="722" spans="1:22" ht="15.75" customHeight="1" x14ac:dyDescent="0.2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</row>
    <row r="723" spans="1:22" ht="15.75" customHeight="1" x14ac:dyDescent="0.2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</row>
    <row r="724" spans="1:22" ht="15.75" customHeight="1" x14ac:dyDescent="0.2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</row>
    <row r="725" spans="1:22" ht="15.75" customHeight="1" x14ac:dyDescent="0.2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</row>
    <row r="726" spans="1:22" ht="15.75" customHeight="1" x14ac:dyDescent="0.2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</row>
    <row r="727" spans="1:22" ht="15.75" customHeight="1" x14ac:dyDescent="0.2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</row>
    <row r="728" spans="1:22" ht="15.75" customHeight="1" x14ac:dyDescent="0.2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</row>
    <row r="729" spans="1:22" ht="15.75" customHeight="1" x14ac:dyDescent="0.2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</row>
    <row r="730" spans="1:22" ht="15.75" customHeight="1" x14ac:dyDescent="0.2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</row>
    <row r="731" spans="1:22" ht="15.75" customHeight="1" x14ac:dyDescent="0.2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</row>
    <row r="732" spans="1:22" ht="15.75" customHeight="1" x14ac:dyDescent="0.2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</row>
    <row r="733" spans="1:22" ht="15.75" customHeight="1" x14ac:dyDescent="0.2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</row>
    <row r="734" spans="1:22" ht="15.75" customHeight="1" x14ac:dyDescent="0.2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</row>
    <row r="735" spans="1:22" ht="15.75" customHeight="1" x14ac:dyDescent="0.2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</row>
    <row r="736" spans="1:22" ht="15.75" customHeight="1" x14ac:dyDescent="0.2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</row>
    <row r="737" spans="1:22" ht="15.75" customHeight="1" x14ac:dyDescent="0.2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</row>
    <row r="738" spans="1:22" ht="15.75" customHeight="1" x14ac:dyDescent="0.2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</row>
    <row r="739" spans="1:22" ht="15.75" customHeight="1" x14ac:dyDescent="0.2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</row>
    <row r="740" spans="1:22" ht="15.75" customHeight="1" x14ac:dyDescent="0.2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</row>
    <row r="741" spans="1:22" ht="15.75" customHeight="1" x14ac:dyDescent="0.2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</row>
    <row r="742" spans="1:22" ht="15.75" customHeight="1" x14ac:dyDescent="0.2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</row>
    <row r="743" spans="1:22" ht="15.75" customHeight="1" x14ac:dyDescent="0.2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</row>
    <row r="744" spans="1:22" ht="15.75" customHeight="1" x14ac:dyDescent="0.2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</row>
    <row r="745" spans="1:22" ht="15.75" customHeight="1" x14ac:dyDescent="0.2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</row>
    <row r="746" spans="1:22" ht="15.75" customHeight="1" x14ac:dyDescent="0.2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</row>
    <row r="747" spans="1:22" ht="15.75" customHeight="1" x14ac:dyDescent="0.2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</row>
    <row r="748" spans="1:22" ht="15.75" customHeight="1" x14ac:dyDescent="0.2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</row>
    <row r="749" spans="1:22" ht="15.75" customHeight="1" x14ac:dyDescent="0.2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</row>
    <row r="750" spans="1:22" ht="15.75" customHeight="1" x14ac:dyDescent="0.2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</row>
    <row r="751" spans="1:22" ht="15.75" customHeight="1" x14ac:dyDescent="0.2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</row>
    <row r="752" spans="1:22" ht="15.75" customHeight="1" x14ac:dyDescent="0.2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</row>
    <row r="753" spans="1:22" ht="15.75" customHeight="1" x14ac:dyDescent="0.2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</row>
    <row r="754" spans="1:22" ht="15.75" customHeight="1" x14ac:dyDescent="0.2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</row>
    <row r="755" spans="1:22" ht="15.75" customHeight="1" x14ac:dyDescent="0.2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</row>
    <row r="756" spans="1:22" ht="15.75" customHeight="1" x14ac:dyDescent="0.2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</row>
    <row r="757" spans="1:22" ht="15.75" customHeight="1" x14ac:dyDescent="0.2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</row>
    <row r="758" spans="1:22" ht="15.75" customHeight="1" x14ac:dyDescent="0.2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</row>
    <row r="759" spans="1:22" ht="15.75" customHeight="1" x14ac:dyDescent="0.2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</row>
    <row r="760" spans="1:22" ht="15.75" customHeight="1" x14ac:dyDescent="0.2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</row>
    <row r="761" spans="1:22" ht="15.75" customHeight="1" x14ac:dyDescent="0.2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</row>
    <row r="762" spans="1:22" ht="15.75" customHeight="1" x14ac:dyDescent="0.2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</row>
    <row r="763" spans="1:22" ht="15.75" customHeight="1" x14ac:dyDescent="0.2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</row>
    <row r="764" spans="1:22" ht="15.75" customHeight="1" x14ac:dyDescent="0.2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</row>
    <row r="765" spans="1:22" ht="15.75" customHeight="1" x14ac:dyDescent="0.2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</row>
    <row r="766" spans="1:22" ht="15.75" customHeight="1" x14ac:dyDescent="0.2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</row>
    <row r="767" spans="1:22" ht="15.75" customHeight="1" x14ac:dyDescent="0.2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</row>
    <row r="768" spans="1:22" ht="15.75" customHeight="1" x14ac:dyDescent="0.2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</row>
    <row r="769" spans="1:22" ht="15.75" customHeight="1" x14ac:dyDescent="0.2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</row>
    <row r="770" spans="1:22" ht="15.75" customHeight="1" x14ac:dyDescent="0.2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</row>
    <row r="771" spans="1:22" ht="15.75" customHeight="1" x14ac:dyDescent="0.2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</row>
    <row r="772" spans="1:22" ht="15.75" customHeight="1" x14ac:dyDescent="0.2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</row>
    <row r="773" spans="1:22" ht="15.75" customHeight="1" x14ac:dyDescent="0.2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</row>
    <row r="774" spans="1:22" ht="15.75" customHeight="1" x14ac:dyDescent="0.2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</row>
    <row r="775" spans="1:22" ht="15.75" customHeight="1" x14ac:dyDescent="0.2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</row>
    <row r="776" spans="1:22" ht="15.75" customHeight="1" x14ac:dyDescent="0.2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</row>
    <row r="777" spans="1:22" ht="15.75" customHeight="1" x14ac:dyDescent="0.2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</row>
    <row r="778" spans="1:22" ht="15.75" customHeight="1" x14ac:dyDescent="0.2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</row>
    <row r="779" spans="1:22" ht="15.75" customHeight="1" x14ac:dyDescent="0.2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</row>
    <row r="780" spans="1:22" ht="15.75" customHeight="1" x14ac:dyDescent="0.2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</row>
    <row r="781" spans="1:22" ht="15.75" customHeight="1" x14ac:dyDescent="0.2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</row>
    <row r="782" spans="1:22" ht="15.75" customHeight="1" x14ac:dyDescent="0.2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</row>
    <row r="783" spans="1:22" ht="15.75" customHeight="1" x14ac:dyDescent="0.2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</row>
    <row r="784" spans="1:22" ht="15.75" customHeight="1" x14ac:dyDescent="0.2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</row>
    <row r="785" spans="1:22" ht="15.75" customHeight="1" x14ac:dyDescent="0.2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</row>
    <row r="786" spans="1:22" ht="15.75" customHeight="1" x14ac:dyDescent="0.2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</row>
    <row r="787" spans="1:22" ht="15.75" customHeight="1" x14ac:dyDescent="0.2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</row>
    <row r="788" spans="1:22" ht="15.75" customHeight="1" x14ac:dyDescent="0.2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</row>
    <row r="789" spans="1:22" ht="15.75" customHeight="1" x14ac:dyDescent="0.2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</row>
    <row r="790" spans="1:22" ht="15.75" customHeight="1" x14ac:dyDescent="0.2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</row>
    <row r="791" spans="1:22" ht="15.75" customHeight="1" x14ac:dyDescent="0.2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</row>
    <row r="792" spans="1:22" ht="15.75" customHeight="1" x14ac:dyDescent="0.2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</row>
    <row r="793" spans="1:22" ht="15.75" customHeight="1" x14ac:dyDescent="0.2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</row>
    <row r="794" spans="1:22" ht="15.75" customHeight="1" x14ac:dyDescent="0.2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</row>
    <row r="795" spans="1:22" ht="15.75" customHeight="1" x14ac:dyDescent="0.2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</row>
    <row r="796" spans="1:22" ht="15.75" customHeight="1" x14ac:dyDescent="0.2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</row>
    <row r="797" spans="1:22" ht="15.75" customHeight="1" x14ac:dyDescent="0.2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</row>
    <row r="798" spans="1:22" ht="15.75" customHeight="1" x14ac:dyDescent="0.2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</row>
    <row r="799" spans="1:22" ht="15.75" customHeight="1" x14ac:dyDescent="0.2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</row>
    <row r="800" spans="1:22" ht="15.75" customHeight="1" x14ac:dyDescent="0.2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</row>
    <row r="801" spans="1:22" ht="15.75" customHeight="1" x14ac:dyDescent="0.2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</row>
    <row r="802" spans="1:22" ht="15.75" customHeight="1" x14ac:dyDescent="0.2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</row>
    <row r="803" spans="1:22" ht="15.75" customHeight="1" x14ac:dyDescent="0.2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</row>
    <row r="804" spans="1:22" ht="15.75" customHeight="1" x14ac:dyDescent="0.2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</row>
    <row r="805" spans="1:22" ht="15.75" customHeight="1" x14ac:dyDescent="0.2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</row>
    <row r="806" spans="1:22" ht="15.75" customHeight="1" x14ac:dyDescent="0.2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</row>
    <row r="807" spans="1:22" ht="15.75" customHeight="1" x14ac:dyDescent="0.2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</row>
    <row r="808" spans="1:22" ht="15.75" customHeight="1" x14ac:dyDescent="0.2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</row>
    <row r="809" spans="1:22" ht="15.75" customHeight="1" x14ac:dyDescent="0.2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</row>
    <row r="810" spans="1:22" ht="15.75" customHeight="1" x14ac:dyDescent="0.2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</row>
    <row r="811" spans="1:22" ht="15.75" customHeight="1" x14ac:dyDescent="0.2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</row>
    <row r="812" spans="1:22" ht="15.75" customHeight="1" x14ac:dyDescent="0.2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</row>
    <row r="813" spans="1:22" ht="15.75" customHeight="1" x14ac:dyDescent="0.2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</row>
    <row r="814" spans="1:22" ht="15.75" customHeight="1" x14ac:dyDescent="0.2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</row>
    <row r="815" spans="1:22" ht="15.75" customHeight="1" x14ac:dyDescent="0.2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</row>
    <row r="816" spans="1:22" ht="15.75" customHeight="1" x14ac:dyDescent="0.2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</row>
    <row r="817" spans="1:22" ht="15.75" customHeight="1" x14ac:dyDescent="0.2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</row>
    <row r="818" spans="1:22" ht="15.75" customHeight="1" x14ac:dyDescent="0.2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</row>
    <row r="819" spans="1:22" ht="15.75" customHeight="1" x14ac:dyDescent="0.2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</row>
    <row r="820" spans="1:22" ht="15.75" customHeight="1" x14ac:dyDescent="0.2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</row>
    <row r="821" spans="1:22" ht="15.75" customHeight="1" x14ac:dyDescent="0.2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</row>
    <row r="822" spans="1:22" ht="15.75" customHeight="1" x14ac:dyDescent="0.2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</row>
    <row r="823" spans="1:22" ht="15.75" customHeight="1" x14ac:dyDescent="0.2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</row>
    <row r="824" spans="1:22" ht="15.75" customHeight="1" x14ac:dyDescent="0.2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</row>
    <row r="825" spans="1:22" ht="15.75" customHeight="1" x14ac:dyDescent="0.2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</row>
    <row r="826" spans="1:22" ht="15.75" customHeight="1" x14ac:dyDescent="0.2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</row>
    <row r="827" spans="1:22" ht="15.75" customHeight="1" x14ac:dyDescent="0.2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</row>
    <row r="828" spans="1:22" ht="15.75" customHeight="1" x14ac:dyDescent="0.2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</row>
    <row r="829" spans="1:22" ht="15.75" customHeight="1" x14ac:dyDescent="0.2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</row>
    <row r="830" spans="1:22" ht="15.75" customHeight="1" x14ac:dyDescent="0.2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</row>
    <row r="831" spans="1:22" ht="15.75" customHeight="1" x14ac:dyDescent="0.2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</row>
    <row r="832" spans="1:22" ht="15.75" customHeight="1" x14ac:dyDescent="0.2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</row>
    <row r="833" spans="1:22" ht="15.75" customHeight="1" x14ac:dyDescent="0.2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</row>
    <row r="834" spans="1:22" ht="15.75" customHeight="1" x14ac:dyDescent="0.2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</row>
    <row r="835" spans="1:22" ht="15.75" customHeight="1" x14ac:dyDescent="0.2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</row>
    <row r="836" spans="1:22" ht="15.75" customHeight="1" x14ac:dyDescent="0.2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</row>
    <row r="837" spans="1:22" ht="15.75" customHeight="1" x14ac:dyDescent="0.2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</row>
    <row r="838" spans="1:22" ht="15.75" customHeight="1" x14ac:dyDescent="0.2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</row>
    <row r="839" spans="1:22" ht="15.75" customHeight="1" x14ac:dyDescent="0.2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</row>
    <row r="840" spans="1:22" ht="15.75" customHeight="1" x14ac:dyDescent="0.2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</row>
    <row r="841" spans="1:22" ht="15.75" customHeight="1" x14ac:dyDescent="0.2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</row>
    <row r="842" spans="1:22" ht="15.75" customHeight="1" x14ac:dyDescent="0.2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</row>
    <row r="843" spans="1:22" ht="15.75" customHeight="1" x14ac:dyDescent="0.2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</row>
    <row r="844" spans="1:22" ht="15.75" customHeight="1" x14ac:dyDescent="0.2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</row>
    <row r="845" spans="1:22" ht="15.75" customHeight="1" x14ac:dyDescent="0.2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</row>
    <row r="846" spans="1:22" ht="15.75" customHeight="1" x14ac:dyDescent="0.2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</row>
    <row r="847" spans="1:22" ht="15.75" customHeight="1" x14ac:dyDescent="0.2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</row>
    <row r="848" spans="1:22" ht="15.75" customHeight="1" x14ac:dyDescent="0.2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</row>
    <row r="849" spans="1:22" ht="15.75" customHeight="1" x14ac:dyDescent="0.2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</row>
    <row r="850" spans="1:22" ht="15.75" customHeight="1" x14ac:dyDescent="0.2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</row>
    <row r="851" spans="1:22" ht="15.75" customHeight="1" x14ac:dyDescent="0.2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</row>
    <row r="852" spans="1:22" ht="15.75" customHeight="1" x14ac:dyDescent="0.2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</row>
    <row r="853" spans="1:22" ht="15.75" customHeight="1" x14ac:dyDescent="0.2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</row>
    <row r="854" spans="1:22" ht="15.75" customHeight="1" x14ac:dyDescent="0.2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</row>
    <row r="855" spans="1:22" ht="15.75" customHeight="1" x14ac:dyDescent="0.2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</row>
    <row r="856" spans="1:22" ht="15.75" customHeight="1" x14ac:dyDescent="0.2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</row>
    <row r="857" spans="1:22" ht="15.75" customHeight="1" x14ac:dyDescent="0.2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</row>
    <row r="858" spans="1:22" ht="15.75" customHeight="1" x14ac:dyDescent="0.2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</row>
    <row r="859" spans="1:22" ht="15.75" customHeight="1" x14ac:dyDescent="0.2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</row>
    <row r="860" spans="1:22" ht="15.75" customHeight="1" x14ac:dyDescent="0.2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</row>
    <row r="861" spans="1:22" ht="15.75" customHeight="1" x14ac:dyDescent="0.2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</row>
    <row r="862" spans="1:22" ht="15.75" customHeight="1" x14ac:dyDescent="0.2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</row>
    <row r="863" spans="1:22" ht="15.75" customHeight="1" x14ac:dyDescent="0.2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</row>
    <row r="864" spans="1:22" ht="15.75" customHeight="1" x14ac:dyDescent="0.2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</row>
    <row r="865" spans="1:22" ht="15.75" customHeight="1" x14ac:dyDescent="0.2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</row>
    <row r="866" spans="1:22" ht="15.75" customHeight="1" x14ac:dyDescent="0.2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</row>
    <row r="867" spans="1:22" ht="15.75" customHeight="1" x14ac:dyDescent="0.2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</row>
    <row r="868" spans="1:22" ht="15.75" customHeight="1" x14ac:dyDescent="0.2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</row>
    <row r="869" spans="1:22" ht="15.75" customHeight="1" x14ac:dyDescent="0.2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</row>
    <row r="870" spans="1:22" ht="15.75" customHeight="1" x14ac:dyDescent="0.2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</row>
    <row r="871" spans="1:22" ht="15.75" customHeight="1" x14ac:dyDescent="0.2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</row>
    <row r="872" spans="1:22" ht="15.75" customHeight="1" x14ac:dyDescent="0.2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</row>
    <row r="873" spans="1:22" ht="15.75" customHeight="1" x14ac:dyDescent="0.2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</row>
    <row r="874" spans="1:22" ht="15.75" customHeight="1" x14ac:dyDescent="0.2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</row>
    <row r="875" spans="1:22" ht="15.75" customHeight="1" x14ac:dyDescent="0.2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</row>
    <row r="876" spans="1:22" ht="15.75" customHeight="1" x14ac:dyDescent="0.2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</row>
    <row r="877" spans="1:22" ht="15.75" customHeight="1" x14ac:dyDescent="0.2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</row>
    <row r="878" spans="1:22" ht="15.75" customHeight="1" x14ac:dyDescent="0.2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</row>
    <row r="879" spans="1:22" ht="15.75" customHeight="1" x14ac:dyDescent="0.2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</row>
    <row r="880" spans="1:22" ht="15.75" customHeight="1" x14ac:dyDescent="0.2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</row>
    <row r="881" spans="1:22" ht="15.75" customHeight="1" x14ac:dyDescent="0.2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</row>
    <row r="882" spans="1:22" ht="15.75" customHeight="1" x14ac:dyDescent="0.2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</row>
    <row r="883" spans="1:22" ht="15.75" customHeight="1" x14ac:dyDescent="0.2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</row>
    <row r="884" spans="1:22" ht="15.75" customHeight="1" x14ac:dyDescent="0.2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</row>
    <row r="885" spans="1:22" ht="15.75" customHeight="1" x14ac:dyDescent="0.2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</row>
    <row r="886" spans="1:22" ht="15.75" customHeight="1" x14ac:dyDescent="0.2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</row>
    <row r="887" spans="1:22" ht="15.75" customHeight="1" x14ac:dyDescent="0.2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</row>
    <row r="888" spans="1:22" ht="15.75" customHeight="1" x14ac:dyDescent="0.2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</row>
    <row r="889" spans="1:22" ht="15.75" customHeight="1" x14ac:dyDescent="0.2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</row>
    <row r="890" spans="1:22" ht="15.75" customHeight="1" x14ac:dyDescent="0.2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</row>
    <row r="891" spans="1:22" ht="15.75" customHeight="1" x14ac:dyDescent="0.2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</row>
    <row r="892" spans="1:22" ht="15.75" customHeight="1" x14ac:dyDescent="0.2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</row>
    <row r="893" spans="1:22" ht="15.75" customHeight="1" x14ac:dyDescent="0.2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</row>
    <row r="894" spans="1:22" ht="15.75" customHeight="1" x14ac:dyDescent="0.2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</row>
    <row r="895" spans="1:22" ht="15.75" customHeight="1" x14ac:dyDescent="0.2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</row>
    <row r="896" spans="1:22" ht="15.75" customHeight="1" x14ac:dyDescent="0.2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</row>
    <row r="897" spans="1:22" ht="15.75" customHeight="1" x14ac:dyDescent="0.2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</row>
    <row r="898" spans="1:22" ht="15.75" customHeight="1" x14ac:dyDescent="0.2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</row>
    <row r="899" spans="1:22" ht="15.75" customHeight="1" x14ac:dyDescent="0.2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</row>
    <row r="900" spans="1:22" ht="15.75" customHeight="1" x14ac:dyDescent="0.2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</row>
    <row r="901" spans="1:22" ht="15.75" customHeight="1" x14ac:dyDescent="0.2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</row>
    <row r="902" spans="1:22" ht="15.75" customHeight="1" x14ac:dyDescent="0.2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</row>
    <row r="903" spans="1:22" ht="15.75" customHeight="1" x14ac:dyDescent="0.2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</row>
    <row r="904" spans="1:22" ht="15.75" customHeight="1" x14ac:dyDescent="0.2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</row>
    <row r="905" spans="1:22" ht="15.75" customHeight="1" x14ac:dyDescent="0.2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</row>
    <row r="906" spans="1:22" ht="15.75" customHeight="1" x14ac:dyDescent="0.2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</row>
    <row r="907" spans="1:22" ht="15.75" customHeight="1" x14ac:dyDescent="0.2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</row>
    <row r="908" spans="1:22" ht="15.75" customHeight="1" x14ac:dyDescent="0.2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</row>
    <row r="909" spans="1:22" ht="15.75" customHeight="1" x14ac:dyDescent="0.2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</row>
    <row r="910" spans="1:22" ht="15.75" customHeight="1" x14ac:dyDescent="0.2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</row>
    <row r="911" spans="1:22" ht="15.75" customHeight="1" x14ac:dyDescent="0.2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</row>
    <row r="912" spans="1:22" ht="15.75" customHeight="1" x14ac:dyDescent="0.2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</row>
    <row r="913" spans="1:22" ht="15.75" customHeight="1" x14ac:dyDescent="0.2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</row>
    <row r="914" spans="1:22" ht="15.75" customHeight="1" x14ac:dyDescent="0.2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</row>
    <row r="915" spans="1:22" ht="15.75" customHeight="1" x14ac:dyDescent="0.2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</row>
    <row r="916" spans="1:22" ht="15.75" customHeight="1" x14ac:dyDescent="0.2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</row>
    <row r="917" spans="1:22" ht="15.75" customHeight="1" x14ac:dyDescent="0.2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</row>
    <row r="918" spans="1:22" ht="15.75" customHeight="1" x14ac:dyDescent="0.2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</row>
    <row r="919" spans="1:22" ht="15.75" customHeight="1" x14ac:dyDescent="0.2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</row>
    <row r="920" spans="1:22" ht="15.75" customHeight="1" x14ac:dyDescent="0.2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</row>
    <row r="921" spans="1:22" ht="15.75" customHeight="1" x14ac:dyDescent="0.2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</row>
    <row r="922" spans="1:22" ht="15.75" customHeight="1" x14ac:dyDescent="0.2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</row>
    <row r="923" spans="1:22" ht="15.75" customHeight="1" x14ac:dyDescent="0.2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</row>
    <row r="924" spans="1:22" ht="15.75" customHeight="1" x14ac:dyDescent="0.2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</row>
    <row r="925" spans="1:22" ht="15.75" customHeight="1" x14ac:dyDescent="0.2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</row>
    <row r="926" spans="1:22" ht="15.75" customHeight="1" x14ac:dyDescent="0.2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</row>
    <row r="927" spans="1:22" ht="15.75" customHeight="1" x14ac:dyDescent="0.2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</row>
    <row r="928" spans="1:22" ht="15.75" customHeight="1" x14ac:dyDescent="0.2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</row>
    <row r="929" spans="1:22" ht="15.75" customHeight="1" x14ac:dyDescent="0.2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</row>
    <row r="930" spans="1:22" ht="15.75" customHeight="1" x14ac:dyDescent="0.2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</row>
    <row r="931" spans="1:22" ht="15.75" customHeight="1" x14ac:dyDescent="0.2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</row>
    <row r="932" spans="1:22" ht="15.75" customHeight="1" x14ac:dyDescent="0.2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</row>
    <row r="933" spans="1:22" ht="15.75" customHeight="1" x14ac:dyDescent="0.2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</row>
    <row r="934" spans="1:22" ht="15.75" customHeight="1" x14ac:dyDescent="0.2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</row>
    <row r="935" spans="1:22" ht="15.75" customHeight="1" x14ac:dyDescent="0.2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</row>
    <row r="936" spans="1:22" ht="15.75" customHeight="1" x14ac:dyDescent="0.2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</row>
    <row r="937" spans="1:22" ht="15.75" customHeight="1" x14ac:dyDescent="0.2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</row>
    <row r="938" spans="1:22" ht="15.75" customHeight="1" x14ac:dyDescent="0.2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</row>
    <row r="939" spans="1:22" ht="15.75" customHeight="1" x14ac:dyDescent="0.2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</row>
    <row r="940" spans="1:22" ht="15.75" customHeight="1" x14ac:dyDescent="0.2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</row>
    <row r="941" spans="1:22" ht="15.75" customHeight="1" x14ac:dyDescent="0.2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</row>
    <row r="942" spans="1:22" ht="15.75" customHeight="1" x14ac:dyDescent="0.2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</row>
    <row r="943" spans="1:22" ht="15.75" customHeight="1" x14ac:dyDescent="0.2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</row>
    <row r="944" spans="1:22" ht="15.75" customHeight="1" x14ac:dyDescent="0.2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</row>
    <row r="945" spans="1:22" ht="15.75" customHeight="1" x14ac:dyDescent="0.2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</row>
    <row r="946" spans="1:22" ht="15.75" customHeight="1" x14ac:dyDescent="0.2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</row>
    <row r="947" spans="1:22" ht="15.75" customHeight="1" x14ac:dyDescent="0.2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</row>
    <row r="948" spans="1:22" ht="15.75" customHeight="1" x14ac:dyDescent="0.2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</row>
    <row r="949" spans="1:22" ht="15.75" customHeight="1" x14ac:dyDescent="0.2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</row>
    <row r="950" spans="1:22" ht="15.75" customHeight="1" x14ac:dyDescent="0.2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</row>
    <row r="951" spans="1:22" ht="15.75" customHeight="1" x14ac:dyDescent="0.2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</row>
    <row r="952" spans="1:22" ht="15.75" customHeight="1" x14ac:dyDescent="0.2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</row>
    <row r="953" spans="1:22" ht="15.75" customHeight="1" x14ac:dyDescent="0.2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</row>
    <row r="954" spans="1:22" ht="15.75" customHeight="1" x14ac:dyDescent="0.2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</row>
    <row r="955" spans="1:22" ht="15.75" customHeight="1" x14ac:dyDescent="0.2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</row>
    <row r="956" spans="1:22" ht="15.75" customHeight="1" x14ac:dyDescent="0.2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</row>
    <row r="957" spans="1:22" ht="15.75" customHeight="1" x14ac:dyDescent="0.2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</row>
    <row r="958" spans="1:22" ht="15.75" customHeight="1" x14ac:dyDescent="0.2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</row>
    <row r="959" spans="1:22" ht="15.75" customHeight="1" x14ac:dyDescent="0.2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</row>
    <row r="960" spans="1:22" ht="15.75" customHeight="1" x14ac:dyDescent="0.2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</row>
    <row r="961" spans="1:22" ht="15.75" customHeight="1" x14ac:dyDescent="0.2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</row>
    <row r="962" spans="1:22" ht="15.75" customHeight="1" x14ac:dyDescent="0.2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</row>
    <row r="963" spans="1:22" ht="15.75" customHeight="1" x14ac:dyDescent="0.2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</row>
    <row r="964" spans="1:22" ht="15.75" customHeight="1" x14ac:dyDescent="0.2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</row>
    <row r="965" spans="1:22" ht="15.75" customHeight="1" x14ac:dyDescent="0.2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</row>
    <row r="966" spans="1:22" ht="15.75" customHeight="1" x14ac:dyDescent="0.2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</row>
    <row r="967" spans="1:22" ht="15.75" customHeight="1" x14ac:dyDescent="0.2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</row>
    <row r="968" spans="1:22" ht="15.75" customHeight="1" x14ac:dyDescent="0.2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</row>
    <row r="969" spans="1:22" ht="15.75" customHeight="1" x14ac:dyDescent="0.2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</row>
    <row r="970" spans="1:22" ht="15.75" customHeight="1" x14ac:dyDescent="0.2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</row>
    <row r="971" spans="1:22" ht="15.75" customHeight="1" x14ac:dyDescent="0.2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</row>
    <row r="972" spans="1:22" ht="15.75" customHeight="1" x14ac:dyDescent="0.2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</row>
    <row r="973" spans="1:22" ht="15.75" customHeight="1" x14ac:dyDescent="0.2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</row>
    <row r="974" spans="1:22" ht="15.75" customHeight="1" x14ac:dyDescent="0.2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</row>
    <row r="975" spans="1:22" ht="15.75" customHeight="1" x14ac:dyDescent="0.2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</row>
    <row r="976" spans="1:22" ht="15.75" customHeight="1" x14ac:dyDescent="0.2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</row>
    <row r="977" spans="1:22" ht="15.75" customHeight="1" x14ac:dyDescent="0.2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</row>
    <row r="978" spans="1:22" ht="15.75" customHeight="1" x14ac:dyDescent="0.2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</row>
    <row r="979" spans="1:22" ht="15.75" customHeight="1" x14ac:dyDescent="0.2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</row>
    <row r="980" spans="1:22" ht="15.75" customHeight="1" x14ac:dyDescent="0.2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</row>
    <row r="981" spans="1:22" ht="15.75" customHeight="1" x14ac:dyDescent="0.2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</row>
    <row r="982" spans="1:22" ht="15.75" customHeight="1" x14ac:dyDescent="0.2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</row>
    <row r="983" spans="1:22" ht="15.75" customHeight="1" x14ac:dyDescent="0.2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</row>
    <row r="984" spans="1:22" ht="15.75" customHeight="1" x14ac:dyDescent="0.2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</row>
    <row r="985" spans="1:22" ht="15.75" customHeight="1" x14ac:dyDescent="0.2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</row>
    <row r="986" spans="1:22" ht="15.75" customHeight="1" x14ac:dyDescent="0.2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</row>
    <row r="987" spans="1:22" ht="15.75" customHeight="1" x14ac:dyDescent="0.2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</row>
    <row r="988" spans="1:22" ht="15.75" customHeight="1" x14ac:dyDescent="0.2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</row>
    <row r="989" spans="1:22" ht="15.75" customHeight="1" x14ac:dyDescent="0.2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</row>
    <row r="990" spans="1:22" ht="15.75" customHeight="1" x14ac:dyDescent="0.2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</row>
    <row r="991" spans="1:22" ht="15.75" customHeight="1" x14ac:dyDescent="0.2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</row>
    <row r="992" spans="1:22" ht="15.75" customHeight="1" x14ac:dyDescent="0.2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</row>
    <row r="993" spans="1:22" ht="15.75" customHeight="1" x14ac:dyDescent="0.2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</row>
    <row r="994" spans="1:22" ht="15.75" customHeight="1" x14ac:dyDescent="0.2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</row>
    <row r="995" spans="1:22" ht="15.75" customHeight="1" x14ac:dyDescent="0.2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</row>
    <row r="996" spans="1:22" ht="15.75" customHeight="1" x14ac:dyDescent="0.2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</row>
    <row r="997" spans="1:22" ht="15.75" customHeight="1" x14ac:dyDescent="0.2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</row>
    <row r="998" spans="1:22" ht="15.75" customHeight="1" x14ac:dyDescent="0.2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</row>
    <row r="999" spans="1:22" ht="15.75" customHeight="1" x14ac:dyDescent="0.2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</row>
    <row r="1000" spans="1:22" ht="15.75" customHeight="1" x14ac:dyDescent="0.2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</row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workbookViewId="0"/>
  </sheetViews>
  <sheetFormatPr defaultColWidth="12.5703125" defaultRowHeight="15" customHeight="1" x14ac:dyDescent="0.2"/>
  <cols>
    <col min="1" max="1" width="41.85546875" customWidth="1"/>
    <col min="2" max="2" width="5.710937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69"/>
      <c r="E1" s="170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2.75" customHeight="1" x14ac:dyDescent="0.2">
      <c r="A2" s="2"/>
      <c r="B2" s="5"/>
      <c r="C2" s="5"/>
      <c r="D2" s="169"/>
      <c r="E2" s="170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2.75" customHeight="1" x14ac:dyDescent="0.2">
      <c r="A3" s="1"/>
      <c r="B3" s="5"/>
      <c r="C3" s="5"/>
      <c r="D3" s="169"/>
      <c r="E3" s="170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2.75" customHeight="1" x14ac:dyDescent="0.2">
      <c r="A4" s="1"/>
      <c r="B4" s="5"/>
      <c r="C4" s="5"/>
      <c r="D4" s="169"/>
      <c r="E4" s="170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15" customHeight="1" x14ac:dyDescent="0.2">
      <c r="A5" s="171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71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69"/>
      <c r="B7" s="5"/>
      <c r="C7" s="5"/>
      <c r="D7" s="169"/>
      <c r="E7" s="170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6" ht="12.75" customHeight="1" x14ac:dyDescent="0.2">
      <c r="A8" s="268" t="s">
        <v>228</v>
      </c>
      <c r="B8" s="249"/>
      <c r="C8" s="249"/>
      <c r="D8" s="249"/>
      <c r="E8" s="249"/>
      <c r="F8" s="250"/>
    </row>
    <row r="9" spans="1:26" ht="12.75" customHeight="1" x14ac:dyDescent="0.2">
      <c r="A9" s="172"/>
      <c r="B9" s="173"/>
      <c r="C9" s="173"/>
      <c r="D9" s="173"/>
      <c r="E9" s="173"/>
      <c r="F9" s="174"/>
    </row>
    <row r="10" spans="1:26" ht="12.75" customHeight="1" x14ac:dyDescent="0.25">
      <c r="A10" s="175"/>
      <c r="B10" s="5"/>
      <c r="C10" s="5"/>
      <c r="D10" s="269" t="s">
        <v>229</v>
      </c>
      <c r="E10" s="270"/>
      <c r="F10" s="271"/>
      <c r="G10" s="169"/>
      <c r="H10" s="169"/>
    </row>
    <row r="11" spans="1:26" ht="12.75" customHeight="1" x14ac:dyDescent="0.2">
      <c r="A11" s="176"/>
      <c r="B11" s="169"/>
      <c r="C11" s="169"/>
      <c r="D11" s="177" t="s">
        <v>230</v>
      </c>
      <c r="E11" s="178" t="s">
        <v>231</v>
      </c>
      <c r="F11" s="179" t="s">
        <v>232</v>
      </c>
      <c r="G11" s="169"/>
      <c r="H11" s="169"/>
    </row>
    <row r="12" spans="1:26" ht="12.75" customHeight="1" x14ac:dyDescent="0.2">
      <c r="A12" s="180" t="s">
        <v>233</v>
      </c>
      <c r="B12" s="181" t="s">
        <v>234</v>
      </c>
      <c r="C12" s="182">
        <v>0.02</v>
      </c>
      <c r="D12" s="183">
        <v>2.9700000000000001E-2</v>
      </c>
      <c r="E12" s="184">
        <v>5.0799999999999998E-2</v>
      </c>
      <c r="F12" s="185">
        <v>6.2700000000000006E-2</v>
      </c>
      <c r="G12" s="169"/>
      <c r="H12" s="169"/>
    </row>
    <row r="13" spans="1:26" ht="12.75" customHeight="1" x14ac:dyDescent="0.2">
      <c r="A13" s="186" t="s">
        <v>235</v>
      </c>
      <c r="B13" s="187" t="s">
        <v>236</v>
      </c>
      <c r="C13" s="188">
        <v>1.3299999999999999E-2</v>
      </c>
      <c r="D13" s="183">
        <f>0.3%+0.56%</f>
        <v>8.6E-3</v>
      </c>
      <c r="E13" s="184">
        <f>0.48%+0.85%</f>
        <v>1.3299999999999999E-2</v>
      </c>
      <c r="F13" s="185">
        <f>0.82%+0.89%</f>
        <v>1.7099999999999997E-2</v>
      </c>
      <c r="G13" s="169"/>
      <c r="H13" s="169"/>
    </row>
    <row r="14" spans="1:26" ht="12.75" customHeight="1" x14ac:dyDescent="0.2">
      <c r="A14" s="186" t="s">
        <v>237</v>
      </c>
      <c r="B14" s="187" t="s">
        <v>238</v>
      </c>
      <c r="C14" s="189">
        <v>0.15</v>
      </c>
      <c r="D14" s="183">
        <v>7.7799999999999994E-2</v>
      </c>
      <c r="E14" s="184">
        <v>0.1085</v>
      </c>
      <c r="F14" s="185">
        <v>0.13550000000000001</v>
      </c>
      <c r="G14" s="169"/>
      <c r="H14" s="169"/>
    </row>
    <row r="15" spans="1:26" ht="12.75" customHeight="1" x14ac:dyDescent="0.2">
      <c r="A15" s="186" t="s">
        <v>239</v>
      </c>
      <c r="B15" s="187" t="s">
        <v>240</v>
      </c>
      <c r="C15" s="190">
        <f>(1+E15)^(E16/252)-1</f>
        <v>9.4342699974836464E-4</v>
      </c>
      <c r="D15" s="183" t="s">
        <v>241</v>
      </c>
      <c r="E15" s="191">
        <v>0.02</v>
      </c>
      <c r="F15" s="192"/>
      <c r="G15" s="169"/>
      <c r="H15" s="169"/>
    </row>
    <row r="16" spans="1:26" ht="12.75" customHeight="1" x14ac:dyDescent="0.2">
      <c r="A16" s="186" t="s">
        <v>242</v>
      </c>
      <c r="B16" s="272" t="s">
        <v>243</v>
      </c>
      <c r="C16" s="188">
        <v>2.9899999999999999E-2</v>
      </c>
      <c r="D16" s="193" t="s">
        <v>244</v>
      </c>
      <c r="E16" s="194">
        <v>12</v>
      </c>
      <c r="F16" s="195"/>
      <c r="G16" s="169"/>
      <c r="H16" s="169"/>
    </row>
    <row r="17" spans="1:8" ht="12.75" customHeight="1" x14ac:dyDescent="0.2">
      <c r="A17" s="196" t="s">
        <v>245</v>
      </c>
      <c r="B17" s="273"/>
      <c r="C17" s="197">
        <v>3.2000000000000001E-2</v>
      </c>
      <c r="D17" s="198"/>
      <c r="E17" s="199"/>
      <c r="F17" s="195"/>
      <c r="G17" s="169"/>
      <c r="H17" s="169"/>
    </row>
    <row r="18" spans="1:8" ht="12.75" customHeight="1" x14ac:dyDescent="0.2">
      <c r="A18" s="200" t="s">
        <v>246</v>
      </c>
      <c r="B18" s="201"/>
      <c r="C18" s="202"/>
      <c r="D18" s="198"/>
      <c r="E18" s="199"/>
      <c r="F18" s="195"/>
      <c r="G18" s="169"/>
      <c r="H18" s="169"/>
    </row>
    <row r="19" spans="1:8" ht="12.75" customHeight="1" x14ac:dyDescent="0.2">
      <c r="A19" s="203" t="s">
        <v>247</v>
      </c>
      <c r="B19" s="204"/>
      <c r="C19" s="205"/>
      <c r="D19" s="198"/>
      <c r="E19" s="199"/>
      <c r="F19" s="195"/>
      <c r="G19" s="169"/>
      <c r="H19" s="169"/>
    </row>
    <row r="20" spans="1:8" ht="12.75" customHeight="1" x14ac:dyDescent="0.2">
      <c r="A20" s="206" t="s">
        <v>248</v>
      </c>
      <c r="B20" s="207"/>
      <c r="C20" s="208">
        <f>ROUND((((1+C12+C13)*(1+C14)*(1+C15))/(1-(C16+C17))-1),4)</f>
        <v>0.26790000000000003</v>
      </c>
      <c r="D20" s="209">
        <v>0.21429999999999999</v>
      </c>
      <c r="E20" s="210">
        <v>0.2717</v>
      </c>
      <c r="F20" s="211">
        <v>0.3362</v>
      </c>
      <c r="G20" s="169"/>
      <c r="H20" s="169"/>
    </row>
    <row r="21" spans="1:8" ht="12.75" customHeight="1" x14ac:dyDescent="0.2">
      <c r="A21" s="169"/>
      <c r="B21" s="169"/>
      <c r="C21" s="169"/>
      <c r="D21" s="169"/>
      <c r="E21" s="170"/>
      <c r="F21" s="169"/>
      <c r="G21" s="169"/>
      <c r="H21" s="169"/>
    </row>
    <row r="22" spans="1:8" ht="12.75" customHeight="1" x14ac:dyDescent="0.2">
      <c r="A22" s="169"/>
      <c r="B22" s="169"/>
      <c r="C22" s="169"/>
      <c r="D22" s="169"/>
      <c r="E22" s="170"/>
      <c r="F22" s="169"/>
      <c r="G22" s="169"/>
      <c r="H22" s="169"/>
    </row>
    <row r="23" spans="1:8" ht="12.75" customHeight="1" x14ac:dyDescent="0.2">
      <c r="A23" s="169"/>
      <c r="B23" s="169"/>
      <c r="C23" s="169"/>
      <c r="D23" s="169"/>
      <c r="E23" s="212"/>
      <c r="F23" s="169"/>
      <c r="G23" s="169"/>
      <c r="H23" s="169"/>
    </row>
    <row r="24" spans="1:8" ht="12.75" customHeight="1" x14ac:dyDescent="0.2">
      <c r="A24" s="169"/>
      <c r="B24" s="169"/>
      <c r="C24" s="169"/>
      <c r="D24" s="169"/>
      <c r="E24" s="170"/>
      <c r="F24" s="169"/>
      <c r="G24" s="169"/>
      <c r="H24" s="169"/>
    </row>
    <row r="25" spans="1:8" ht="12.75" customHeight="1" x14ac:dyDescent="0.2">
      <c r="E25" s="213"/>
    </row>
    <row r="26" spans="1:8" ht="12.75" customHeight="1" x14ac:dyDescent="0.2">
      <c r="E26" s="213"/>
    </row>
    <row r="27" spans="1:8" ht="12.75" customHeight="1" x14ac:dyDescent="0.2">
      <c r="E27" s="213"/>
    </row>
    <row r="28" spans="1:8" ht="12.75" customHeight="1" x14ac:dyDescent="0.2">
      <c r="E28" s="213"/>
    </row>
    <row r="29" spans="1:8" ht="12.75" customHeight="1" x14ac:dyDescent="0.2">
      <c r="E29" s="213"/>
    </row>
    <row r="30" spans="1:8" ht="12.75" customHeight="1" x14ac:dyDescent="0.2">
      <c r="E30" s="213"/>
    </row>
    <row r="31" spans="1:8" ht="12.75" customHeight="1" x14ac:dyDescent="0.2">
      <c r="E31" s="213"/>
    </row>
    <row r="32" spans="1:8" ht="12.75" customHeight="1" x14ac:dyDescent="0.2">
      <c r="E32" s="213"/>
    </row>
    <row r="33" spans="5:5" ht="12.75" customHeight="1" x14ac:dyDescent="0.2">
      <c r="E33" s="213"/>
    </row>
    <row r="34" spans="5:5" ht="12.75" customHeight="1" x14ac:dyDescent="0.2">
      <c r="E34" s="213"/>
    </row>
    <row r="35" spans="5:5" ht="12.75" customHeight="1" x14ac:dyDescent="0.2">
      <c r="E35" s="213"/>
    </row>
    <row r="36" spans="5:5" ht="12.75" customHeight="1" x14ac:dyDescent="0.2">
      <c r="E36" s="213"/>
    </row>
    <row r="37" spans="5:5" ht="12.75" customHeight="1" x14ac:dyDescent="0.2">
      <c r="E37" s="213"/>
    </row>
    <row r="38" spans="5:5" ht="12.75" customHeight="1" x14ac:dyDescent="0.2">
      <c r="E38" s="213"/>
    </row>
    <row r="39" spans="5:5" ht="12.75" customHeight="1" x14ac:dyDescent="0.2">
      <c r="E39" s="213"/>
    </row>
    <row r="40" spans="5:5" ht="12.75" customHeight="1" x14ac:dyDescent="0.2">
      <c r="E40" s="213"/>
    </row>
    <row r="41" spans="5:5" ht="12.75" customHeight="1" x14ac:dyDescent="0.2">
      <c r="E41" s="213"/>
    </row>
    <row r="42" spans="5:5" ht="12.75" customHeight="1" x14ac:dyDescent="0.2">
      <c r="E42" s="213"/>
    </row>
    <row r="43" spans="5:5" ht="12.75" customHeight="1" x14ac:dyDescent="0.2">
      <c r="E43" s="213"/>
    </row>
    <row r="44" spans="5:5" ht="12.75" customHeight="1" x14ac:dyDescent="0.2">
      <c r="E44" s="213"/>
    </row>
    <row r="45" spans="5:5" ht="12.75" customHeight="1" x14ac:dyDescent="0.2">
      <c r="E45" s="213"/>
    </row>
    <row r="46" spans="5:5" ht="12.75" customHeight="1" x14ac:dyDescent="0.2">
      <c r="E46" s="213"/>
    </row>
    <row r="47" spans="5:5" ht="12.75" customHeight="1" x14ac:dyDescent="0.2">
      <c r="E47" s="213"/>
    </row>
    <row r="48" spans="5:5" ht="12.75" customHeight="1" x14ac:dyDescent="0.2">
      <c r="E48" s="213"/>
    </row>
    <row r="49" spans="5:5" ht="12.75" customHeight="1" x14ac:dyDescent="0.2">
      <c r="E49" s="213"/>
    </row>
    <row r="50" spans="5:5" ht="12.75" customHeight="1" x14ac:dyDescent="0.2">
      <c r="E50" s="213"/>
    </row>
    <row r="51" spans="5:5" ht="12.75" customHeight="1" x14ac:dyDescent="0.2">
      <c r="E51" s="213"/>
    </row>
    <row r="52" spans="5:5" ht="12.75" customHeight="1" x14ac:dyDescent="0.2">
      <c r="E52" s="213"/>
    </row>
    <row r="53" spans="5:5" ht="12.75" customHeight="1" x14ac:dyDescent="0.2">
      <c r="E53" s="213"/>
    </row>
    <row r="54" spans="5:5" ht="12.75" customHeight="1" x14ac:dyDescent="0.2">
      <c r="E54" s="213"/>
    </row>
    <row r="55" spans="5:5" ht="12.75" customHeight="1" x14ac:dyDescent="0.2">
      <c r="E55" s="213"/>
    </row>
    <row r="56" spans="5:5" ht="12.75" customHeight="1" x14ac:dyDescent="0.2">
      <c r="E56" s="213"/>
    </row>
    <row r="57" spans="5:5" ht="12.75" customHeight="1" x14ac:dyDescent="0.2">
      <c r="E57" s="213"/>
    </row>
    <row r="58" spans="5:5" ht="12.75" customHeight="1" x14ac:dyDescent="0.2">
      <c r="E58" s="213"/>
    </row>
    <row r="59" spans="5:5" ht="12.75" customHeight="1" x14ac:dyDescent="0.2">
      <c r="E59" s="213"/>
    </row>
    <row r="60" spans="5:5" ht="12.75" customHeight="1" x14ac:dyDescent="0.2">
      <c r="E60" s="213"/>
    </row>
    <row r="61" spans="5:5" ht="12.75" customHeight="1" x14ac:dyDescent="0.2">
      <c r="E61" s="213"/>
    </row>
    <row r="62" spans="5:5" ht="12.75" customHeight="1" x14ac:dyDescent="0.2">
      <c r="E62" s="213"/>
    </row>
    <row r="63" spans="5:5" ht="12.75" customHeight="1" x14ac:dyDescent="0.2">
      <c r="E63" s="213"/>
    </row>
    <row r="64" spans="5:5" ht="12.75" customHeight="1" x14ac:dyDescent="0.2">
      <c r="E64" s="213"/>
    </row>
    <row r="65" spans="5:5" ht="12.75" customHeight="1" x14ac:dyDescent="0.2">
      <c r="E65" s="213"/>
    </row>
    <row r="66" spans="5:5" ht="12.75" customHeight="1" x14ac:dyDescent="0.2">
      <c r="E66" s="213"/>
    </row>
    <row r="67" spans="5:5" ht="12.75" customHeight="1" x14ac:dyDescent="0.2">
      <c r="E67" s="213"/>
    </row>
    <row r="68" spans="5:5" ht="12.75" customHeight="1" x14ac:dyDescent="0.2">
      <c r="E68" s="213"/>
    </row>
    <row r="69" spans="5:5" ht="12.75" customHeight="1" x14ac:dyDescent="0.2">
      <c r="E69" s="213"/>
    </row>
    <row r="70" spans="5:5" ht="12.75" customHeight="1" x14ac:dyDescent="0.2">
      <c r="E70" s="213"/>
    </row>
    <row r="71" spans="5:5" ht="12.75" customHeight="1" x14ac:dyDescent="0.2">
      <c r="E71" s="213"/>
    </row>
    <row r="72" spans="5:5" ht="12.75" customHeight="1" x14ac:dyDescent="0.2">
      <c r="E72" s="213"/>
    </row>
    <row r="73" spans="5:5" ht="12.75" customHeight="1" x14ac:dyDescent="0.2">
      <c r="E73" s="213"/>
    </row>
    <row r="74" spans="5:5" ht="12.75" customHeight="1" x14ac:dyDescent="0.2">
      <c r="E74" s="213"/>
    </row>
    <row r="75" spans="5:5" ht="12.75" customHeight="1" x14ac:dyDescent="0.2">
      <c r="E75" s="213"/>
    </row>
    <row r="76" spans="5:5" ht="12.75" customHeight="1" x14ac:dyDescent="0.2">
      <c r="E76" s="213"/>
    </row>
    <row r="77" spans="5:5" ht="12.75" customHeight="1" x14ac:dyDescent="0.2">
      <c r="E77" s="213"/>
    </row>
    <row r="78" spans="5:5" ht="12.75" customHeight="1" x14ac:dyDescent="0.2">
      <c r="E78" s="213"/>
    </row>
    <row r="79" spans="5:5" ht="12.75" customHeight="1" x14ac:dyDescent="0.2">
      <c r="E79" s="213"/>
    </row>
    <row r="80" spans="5:5" ht="12.75" customHeight="1" x14ac:dyDescent="0.2">
      <c r="E80" s="213"/>
    </row>
    <row r="81" spans="5:5" ht="12.75" customHeight="1" x14ac:dyDescent="0.2">
      <c r="E81" s="213"/>
    </row>
    <row r="82" spans="5:5" ht="12.75" customHeight="1" x14ac:dyDescent="0.2">
      <c r="E82" s="213"/>
    </row>
    <row r="83" spans="5:5" ht="12.75" customHeight="1" x14ac:dyDescent="0.2">
      <c r="E83" s="213"/>
    </row>
    <row r="84" spans="5:5" ht="12.75" customHeight="1" x14ac:dyDescent="0.2">
      <c r="E84" s="213"/>
    </row>
    <row r="85" spans="5:5" ht="12.75" customHeight="1" x14ac:dyDescent="0.2">
      <c r="E85" s="213"/>
    </row>
    <row r="86" spans="5:5" ht="12.75" customHeight="1" x14ac:dyDescent="0.2">
      <c r="E86" s="213"/>
    </row>
    <row r="87" spans="5:5" ht="12.75" customHeight="1" x14ac:dyDescent="0.2">
      <c r="E87" s="213"/>
    </row>
    <row r="88" spans="5:5" ht="12.75" customHeight="1" x14ac:dyDescent="0.2">
      <c r="E88" s="213"/>
    </row>
    <row r="89" spans="5:5" ht="12.75" customHeight="1" x14ac:dyDescent="0.2">
      <c r="E89" s="213"/>
    </row>
    <row r="90" spans="5:5" ht="12.75" customHeight="1" x14ac:dyDescent="0.2">
      <c r="E90" s="213"/>
    </row>
    <row r="91" spans="5:5" ht="12.75" customHeight="1" x14ac:dyDescent="0.2">
      <c r="E91" s="213"/>
    </row>
    <row r="92" spans="5:5" ht="12.75" customHeight="1" x14ac:dyDescent="0.2">
      <c r="E92" s="213"/>
    </row>
    <row r="93" spans="5:5" ht="12.75" customHeight="1" x14ac:dyDescent="0.2">
      <c r="E93" s="213"/>
    </row>
    <row r="94" spans="5:5" ht="12.75" customHeight="1" x14ac:dyDescent="0.2">
      <c r="E94" s="213"/>
    </row>
    <row r="95" spans="5:5" ht="12.75" customHeight="1" x14ac:dyDescent="0.2">
      <c r="E95" s="213"/>
    </row>
    <row r="96" spans="5:5" ht="12.75" customHeight="1" x14ac:dyDescent="0.2">
      <c r="E96" s="213"/>
    </row>
    <row r="97" spans="5:5" ht="12.75" customHeight="1" x14ac:dyDescent="0.2">
      <c r="E97" s="213"/>
    </row>
    <row r="98" spans="5:5" ht="12.75" customHeight="1" x14ac:dyDescent="0.2">
      <c r="E98" s="213"/>
    </row>
    <row r="99" spans="5:5" ht="12.75" customHeight="1" x14ac:dyDescent="0.2">
      <c r="E99" s="213"/>
    </row>
    <row r="100" spans="5:5" ht="12.75" customHeight="1" x14ac:dyDescent="0.2">
      <c r="E100" s="213"/>
    </row>
    <row r="101" spans="5:5" ht="12.75" customHeight="1" x14ac:dyDescent="0.2">
      <c r="E101" s="213"/>
    </row>
    <row r="102" spans="5:5" ht="12.75" customHeight="1" x14ac:dyDescent="0.2">
      <c r="E102" s="213"/>
    </row>
    <row r="103" spans="5:5" ht="12.75" customHeight="1" x14ac:dyDescent="0.2">
      <c r="E103" s="213"/>
    </row>
    <row r="104" spans="5:5" ht="12.75" customHeight="1" x14ac:dyDescent="0.2">
      <c r="E104" s="213"/>
    </row>
    <row r="105" spans="5:5" ht="12.75" customHeight="1" x14ac:dyDescent="0.2">
      <c r="E105" s="213"/>
    </row>
    <row r="106" spans="5:5" ht="12.75" customHeight="1" x14ac:dyDescent="0.2">
      <c r="E106" s="213"/>
    </row>
    <row r="107" spans="5:5" ht="12.75" customHeight="1" x14ac:dyDescent="0.2">
      <c r="E107" s="213"/>
    </row>
    <row r="108" spans="5:5" ht="12.75" customHeight="1" x14ac:dyDescent="0.2">
      <c r="E108" s="213"/>
    </row>
    <row r="109" spans="5:5" ht="12.75" customHeight="1" x14ac:dyDescent="0.2">
      <c r="E109" s="213"/>
    </row>
    <row r="110" spans="5:5" ht="12.75" customHeight="1" x14ac:dyDescent="0.2">
      <c r="E110" s="213"/>
    </row>
    <row r="111" spans="5:5" ht="12.75" customHeight="1" x14ac:dyDescent="0.2">
      <c r="E111" s="213"/>
    </row>
    <row r="112" spans="5:5" ht="12.75" customHeight="1" x14ac:dyDescent="0.2">
      <c r="E112" s="213"/>
    </row>
    <row r="113" spans="5:5" ht="12.75" customHeight="1" x14ac:dyDescent="0.2">
      <c r="E113" s="213"/>
    </row>
    <row r="114" spans="5:5" ht="12.75" customHeight="1" x14ac:dyDescent="0.2">
      <c r="E114" s="213"/>
    </row>
    <row r="115" spans="5:5" ht="12.75" customHeight="1" x14ac:dyDescent="0.2">
      <c r="E115" s="213"/>
    </row>
    <row r="116" spans="5:5" ht="12.75" customHeight="1" x14ac:dyDescent="0.2">
      <c r="E116" s="213"/>
    </row>
    <row r="117" spans="5:5" ht="12.75" customHeight="1" x14ac:dyDescent="0.2">
      <c r="E117" s="213"/>
    </row>
    <row r="118" spans="5:5" ht="12.75" customHeight="1" x14ac:dyDescent="0.2">
      <c r="E118" s="213"/>
    </row>
    <row r="119" spans="5:5" ht="12.75" customHeight="1" x14ac:dyDescent="0.2">
      <c r="E119" s="213"/>
    </row>
    <row r="120" spans="5:5" ht="12.75" customHeight="1" x14ac:dyDescent="0.2">
      <c r="E120" s="213"/>
    </row>
    <row r="121" spans="5:5" ht="12.75" customHeight="1" x14ac:dyDescent="0.2">
      <c r="E121" s="213"/>
    </row>
    <row r="122" spans="5:5" ht="12.75" customHeight="1" x14ac:dyDescent="0.2">
      <c r="E122" s="213"/>
    </row>
    <row r="123" spans="5:5" ht="12.75" customHeight="1" x14ac:dyDescent="0.2">
      <c r="E123" s="213"/>
    </row>
    <row r="124" spans="5:5" ht="12.75" customHeight="1" x14ac:dyDescent="0.2">
      <c r="E124" s="213"/>
    </row>
    <row r="125" spans="5:5" ht="12.75" customHeight="1" x14ac:dyDescent="0.2">
      <c r="E125" s="213"/>
    </row>
    <row r="126" spans="5:5" ht="12.75" customHeight="1" x14ac:dyDescent="0.2">
      <c r="E126" s="213"/>
    </row>
    <row r="127" spans="5:5" ht="12.75" customHeight="1" x14ac:dyDescent="0.2">
      <c r="E127" s="213"/>
    </row>
    <row r="128" spans="5:5" ht="12.75" customHeight="1" x14ac:dyDescent="0.2">
      <c r="E128" s="213"/>
    </row>
    <row r="129" spans="5:5" ht="12.75" customHeight="1" x14ac:dyDescent="0.2">
      <c r="E129" s="213"/>
    </row>
    <row r="130" spans="5:5" ht="12.75" customHeight="1" x14ac:dyDescent="0.2">
      <c r="E130" s="213"/>
    </row>
    <row r="131" spans="5:5" ht="12.75" customHeight="1" x14ac:dyDescent="0.2">
      <c r="E131" s="213"/>
    </row>
    <row r="132" spans="5:5" ht="12.75" customHeight="1" x14ac:dyDescent="0.2">
      <c r="E132" s="213"/>
    </row>
    <row r="133" spans="5:5" ht="12.75" customHeight="1" x14ac:dyDescent="0.2">
      <c r="E133" s="213"/>
    </row>
    <row r="134" spans="5:5" ht="12.75" customHeight="1" x14ac:dyDescent="0.2">
      <c r="E134" s="213"/>
    </row>
    <row r="135" spans="5:5" ht="12.75" customHeight="1" x14ac:dyDescent="0.2">
      <c r="E135" s="213"/>
    </row>
    <row r="136" spans="5:5" ht="12.75" customHeight="1" x14ac:dyDescent="0.2">
      <c r="E136" s="213"/>
    </row>
    <row r="137" spans="5:5" ht="12.75" customHeight="1" x14ac:dyDescent="0.2">
      <c r="E137" s="213"/>
    </row>
    <row r="138" spans="5:5" ht="12.75" customHeight="1" x14ac:dyDescent="0.2">
      <c r="E138" s="213"/>
    </row>
    <row r="139" spans="5:5" ht="12.75" customHeight="1" x14ac:dyDescent="0.2">
      <c r="E139" s="213"/>
    </row>
    <row r="140" spans="5:5" ht="12.75" customHeight="1" x14ac:dyDescent="0.2">
      <c r="E140" s="213"/>
    </row>
    <row r="141" spans="5:5" ht="12.75" customHeight="1" x14ac:dyDescent="0.2">
      <c r="E141" s="213"/>
    </row>
    <row r="142" spans="5:5" ht="12.75" customHeight="1" x14ac:dyDescent="0.2">
      <c r="E142" s="213"/>
    </row>
    <row r="143" spans="5:5" ht="12.75" customHeight="1" x14ac:dyDescent="0.2">
      <c r="E143" s="213"/>
    </row>
    <row r="144" spans="5:5" ht="12.75" customHeight="1" x14ac:dyDescent="0.2">
      <c r="E144" s="213"/>
    </row>
    <row r="145" spans="5:5" ht="12.75" customHeight="1" x14ac:dyDescent="0.2">
      <c r="E145" s="213"/>
    </row>
    <row r="146" spans="5:5" ht="12.75" customHeight="1" x14ac:dyDescent="0.2">
      <c r="E146" s="213"/>
    </row>
    <row r="147" spans="5:5" ht="12.75" customHeight="1" x14ac:dyDescent="0.2">
      <c r="E147" s="213"/>
    </row>
    <row r="148" spans="5:5" ht="12.75" customHeight="1" x14ac:dyDescent="0.2">
      <c r="E148" s="213"/>
    </row>
    <row r="149" spans="5:5" ht="12.75" customHeight="1" x14ac:dyDescent="0.2">
      <c r="E149" s="213"/>
    </row>
    <row r="150" spans="5:5" ht="12.75" customHeight="1" x14ac:dyDescent="0.2">
      <c r="E150" s="213"/>
    </row>
    <row r="151" spans="5:5" ht="12.75" customHeight="1" x14ac:dyDescent="0.2">
      <c r="E151" s="213"/>
    </row>
    <row r="152" spans="5:5" ht="12.75" customHeight="1" x14ac:dyDescent="0.2">
      <c r="E152" s="213"/>
    </row>
    <row r="153" spans="5:5" ht="12.75" customHeight="1" x14ac:dyDescent="0.2">
      <c r="E153" s="213"/>
    </row>
    <row r="154" spans="5:5" ht="12.75" customHeight="1" x14ac:dyDescent="0.2">
      <c r="E154" s="213"/>
    </row>
    <row r="155" spans="5:5" ht="12.75" customHeight="1" x14ac:dyDescent="0.2">
      <c r="E155" s="213"/>
    </row>
    <row r="156" spans="5:5" ht="12.75" customHeight="1" x14ac:dyDescent="0.2">
      <c r="E156" s="213"/>
    </row>
    <row r="157" spans="5:5" ht="12.75" customHeight="1" x14ac:dyDescent="0.2">
      <c r="E157" s="213"/>
    </row>
    <row r="158" spans="5:5" ht="12.75" customHeight="1" x14ac:dyDescent="0.2">
      <c r="E158" s="213"/>
    </row>
    <row r="159" spans="5:5" ht="12.75" customHeight="1" x14ac:dyDescent="0.2">
      <c r="E159" s="213"/>
    </row>
    <row r="160" spans="5:5" ht="12.75" customHeight="1" x14ac:dyDescent="0.2">
      <c r="E160" s="213"/>
    </row>
    <row r="161" spans="5:5" ht="12.75" customHeight="1" x14ac:dyDescent="0.2">
      <c r="E161" s="213"/>
    </row>
    <row r="162" spans="5:5" ht="12.75" customHeight="1" x14ac:dyDescent="0.2">
      <c r="E162" s="213"/>
    </row>
    <row r="163" spans="5:5" ht="12.75" customHeight="1" x14ac:dyDescent="0.2">
      <c r="E163" s="213"/>
    </row>
    <row r="164" spans="5:5" ht="12.75" customHeight="1" x14ac:dyDescent="0.2">
      <c r="E164" s="213"/>
    </row>
    <row r="165" spans="5:5" ht="12.75" customHeight="1" x14ac:dyDescent="0.2">
      <c r="E165" s="213"/>
    </row>
    <row r="166" spans="5:5" ht="12.75" customHeight="1" x14ac:dyDescent="0.2">
      <c r="E166" s="213"/>
    </row>
    <row r="167" spans="5:5" ht="12.75" customHeight="1" x14ac:dyDescent="0.2">
      <c r="E167" s="213"/>
    </row>
    <row r="168" spans="5:5" ht="12.75" customHeight="1" x14ac:dyDescent="0.2">
      <c r="E168" s="213"/>
    </row>
    <row r="169" spans="5:5" ht="12.75" customHeight="1" x14ac:dyDescent="0.2">
      <c r="E169" s="213"/>
    </row>
    <row r="170" spans="5:5" ht="12.75" customHeight="1" x14ac:dyDescent="0.2">
      <c r="E170" s="213"/>
    </row>
    <row r="171" spans="5:5" ht="12.75" customHeight="1" x14ac:dyDescent="0.2">
      <c r="E171" s="213"/>
    </row>
    <row r="172" spans="5:5" ht="12.75" customHeight="1" x14ac:dyDescent="0.2">
      <c r="E172" s="213"/>
    </row>
    <row r="173" spans="5:5" ht="12.75" customHeight="1" x14ac:dyDescent="0.2">
      <c r="E173" s="213"/>
    </row>
    <row r="174" spans="5:5" ht="12.75" customHeight="1" x14ac:dyDescent="0.2">
      <c r="E174" s="213"/>
    </row>
    <row r="175" spans="5:5" ht="12.75" customHeight="1" x14ac:dyDescent="0.2">
      <c r="E175" s="213"/>
    </row>
    <row r="176" spans="5:5" ht="12.75" customHeight="1" x14ac:dyDescent="0.2">
      <c r="E176" s="213"/>
    </row>
    <row r="177" spans="5:5" ht="12.75" customHeight="1" x14ac:dyDescent="0.2">
      <c r="E177" s="213"/>
    </row>
    <row r="178" spans="5:5" ht="12.75" customHeight="1" x14ac:dyDescent="0.2">
      <c r="E178" s="213"/>
    </row>
    <row r="179" spans="5:5" ht="12.75" customHeight="1" x14ac:dyDescent="0.2">
      <c r="E179" s="213"/>
    </row>
    <row r="180" spans="5:5" ht="12.75" customHeight="1" x14ac:dyDescent="0.2">
      <c r="E180" s="213"/>
    </row>
    <row r="181" spans="5:5" ht="12.75" customHeight="1" x14ac:dyDescent="0.2">
      <c r="E181" s="213"/>
    </row>
    <row r="182" spans="5:5" ht="12.75" customHeight="1" x14ac:dyDescent="0.2">
      <c r="E182" s="213"/>
    </row>
    <row r="183" spans="5:5" ht="12.75" customHeight="1" x14ac:dyDescent="0.2">
      <c r="E183" s="213"/>
    </row>
    <row r="184" spans="5:5" ht="12.75" customHeight="1" x14ac:dyDescent="0.2">
      <c r="E184" s="213"/>
    </row>
    <row r="185" spans="5:5" ht="12.75" customHeight="1" x14ac:dyDescent="0.2">
      <c r="E185" s="213"/>
    </row>
    <row r="186" spans="5:5" ht="12.75" customHeight="1" x14ac:dyDescent="0.2">
      <c r="E186" s="213"/>
    </row>
    <row r="187" spans="5:5" ht="12.75" customHeight="1" x14ac:dyDescent="0.2">
      <c r="E187" s="213"/>
    </row>
    <row r="188" spans="5:5" ht="12.75" customHeight="1" x14ac:dyDescent="0.2">
      <c r="E188" s="213"/>
    </row>
    <row r="189" spans="5:5" ht="12.75" customHeight="1" x14ac:dyDescent="0.2">
      <c r="E189" s="213"/>
    </row>
    <row r="190" spans="5:5" ht="12.75" customHeight="1" x14ac:dyDescent="0.2">
      <c r="E190" s="213"/>
    </row>
    <row r="191" spans="5:5" ht="12.75" customHeight="1" x14ac:dyDescent="0.2">
      <c r="E191" s="213"/>
    </row>
    <row r="192" spans="5:5" ht="12.75" customHeight="1" x14ac:dyDescent="0.2">
      <c r="E192" s="213"/>
    </row>
    <row r="193" spans="5:5" ht="12.75" customHeight="1" x14ac:dyDescent="0.2">
      <c r="E193" s="213"/>
    </row>
    <row r="194" spans="5:5" ht="12.75" customHeight="1" x14ac:dyDescent="0.2">
      <c r="E194" s="213"/>
    </row>
    <row r="195" spans="5:5" ht="12.75" customHeight="1" x14ac:dyDescent="0.2">
      <c r="E195" s="213"/>
    </row>
    <row r="196" spans="5:5" ht="12.75" customHeight="1" x14ac:dyDescent="0.2">
      <c r="E196" s="213"/>
    </row>
    <row r="197" spans="5:5" ht="12.75" customHeight="1" x14ac:dyDescent="0.2">
      <c r="E197" s="213"/>
    </row>
    <row r="198" spans="5:5" ht="12.75" customHeight="1" x14ac:dyDescent="0.2">
      <c r="E198" s="213"/>
    </row>
    <row r="199" spans="5:5" ht="12.75" customHeight="1" x14ac:dyDescent="0.2">
      <c r="E199" s="213"/>
    </row>
    <row r="200" spans="5:5" ht="12.75" customHeight="1" x14ac:dyDescent="0.2">
      <c r="E200" s="213"/>
    </row>
    <row r="201" spans="5:5" ht="12.75" customHeight="1" x14ac:dyDescent="0.2">
      <c r="E201" s="213"/>
    </row>
    <row r="202" spans="5:5" ht="12.75" customHeight="1" x14ac:dyDescent="0.2">
      <c r="E202" s="213"/>
    </row>
    <row r="203" spans="5:5" ht="12.75" customHeight="1" x14ac:dyDescent="0.2">
      <c r="E203" s="213"/>
    </row>
    <row r="204" spans="5:5" ht="12.75" customHeight="1" x14ac:dyDescent="0.2">
      <c r="E204" s="213"/>
    </row>
    <row r="205" spans="5:5" ht="12.75" customHeight="1" x14ac:dyDescent="0.2">
      <c r="E205" s="213"/>
    </row>
    <row r="206" spans="5:5" ht="12.75" customHeight="1" x14ac:dyDescent="0.2">
      <c r="E206" s="213"/>
    </row>
    <row r="207" spans="5:5" ht="12.75" customHeight="1" x14ac:dyDescent="0.2">
      <c r="E207" s="213"/>
    </row>
    <row r="208" spans="5:5" ht="12.75" customHeight="1" x14ac:dyDescent="0.2">
      <c r="E208" s="213"/>
    </row>
    <row r="209" spans="5:5" ht="12.75" customHeight="1" x14ac:dyDescent="0.2">
      <c r="E209" s="213"/>
    </row>
    <row r="210" spans="5:5" ht="12.75" customHeight="1" x14ac:dyDescent="0.2">
      <c r="E210" s="213"/>
    </row>
    <row r="211" spans="5:5" ht="12.75" customHeight="1" x14ac:dyDescent="0.2">
      <c r="E211" s="213"/>
    </row>
    <row r="212" spans="5:5" ht="12.75" customHeight="1" x14ac:dyDescent="0.2">
      <c r="E212" s="213"/>
    </row>
    <row r="213" spans="5:5" ht="12.75" customHeight="1" x14ac:dyDescent="0.2">
      <c r="E213" s="213"/>
    </row>
    <row r="214" spans="5:5" ht="12.75" customHeight="1" x14ac:dyDescent="0.2">
      <c r="E214" s="213"/>
    </row>
    <row r="215" spans="5:5" ht="12.75" customHeight="1" x14ac:dyDescent="0.2">
      <c r="E215" s="213"/>
    </row>
    <row r="216" spans="5:5" ht="12.75" customHeight="1" x14ac:dyDescent="0.2">
      <c r="E216" s="213"/>
    </row>
    <row r="217" spans="5:5" ht="12.75" customHeight="1" x14ac:dyDescent="0.2">
      <c r="E217" s="213"/>
    </row>
    <row r="218" spans="5:5" ht="12.75" customHeight="1" x14ac:dyDescent="0.2">
      <c r="E218" s="213"/>
    </row>
    <row r="219" spans="5:5" ht="12.75" customHeight="1" x14ac:dyDescent="0.2">
      <c r="E219" s="213"/>
    </row>
    <row r="220" spans="5:5" ht="12.75" customHeight="1" x14ac:dyDescent="0.2">
      <c r="E220" s="213"/>
    </row>
    <row r="221" spans="5:5" ht="12.75" customHeight="1" x14ac:dyDescent="0.2">
      <c r="E221" s="213"/>
    </row>
    <row r="222" spans="5:5" ht="12.75" customHeight="1" x14ac:dyDescent="0.2">
      <c r="E222" s="213"/>
    </row>
    <row r="223" spans="5:5" ht="12.75" customHeight="1" x14ac:dyDescent="0.2">
      <c r="E223" s="213"/>
    </row>
    <row r="224" spans="5:5" ht="12.75" customHeight="1" x14ac:dyDescent="0.2">
      <c r="E224" s="213"/>
    </row>
    <row r="225" spans="5:5" ht="12.75" customHeight="1" x14ac:dyDescent="0.2">
      <c r="E225" s="213"/>
    </row>
    <row r="226" spans="5:5" ht="12.75" customHeight="1" x14ac:dyDescent="0.2">
      <c r="E226" s="213"/>
    </row>
    <row r="227" spans="5:5" ht="12.75" customHeight="1" x14ac:dyDescent="0.2">
      <c r="E227" s="213"/>
    </row>
    <row r="228" spans="5:5" ht="12.75" customHeight="1" x14ac:dyDescent="0.2">
      <c r="E228" s="213"/>
    </row>
    <row r="229" spans="5:5" ht="12.75" customHeight="1" x14ac:dyDescent="0.2">
      <c r="E229" s="213"/>
    </row>
    <row r="230" spans="5:5" ht="12.75" customHeight="1" x14ac:dyDescent="0.2">
      <c r="E230" s="213"/>
    </row>
    <row r="231" spans="5:5" ht="12.75" customHeight="1" x14ac:dyDescent="0.2">
      <c r="E231" s="213"/>
    </row>
    <row r="232" spans="5:5" ht="12.75" customHeight="1" x14ac:dyDescent="0.2">
      <c r="E232" s="213"/>
    </row>
    <row r="233" spans="5:5" ht="12.75" customHeight="1" x14ac:dyDescent="0.2">
      <c r="E233" s="213"/>
    </row>
    <row r="234" spans="5:5" ht="12.75" customHeight="1" x14ac:dyDescent="0.2">
      <c r="E234" s="213"/>
    </row>
    <row r="235" spans="5:5" ht="12.75" customHeight="1" x14ac:dyDescent="0.2">
      <c r="E235" s="213"/>
    </row>
    <row r="236" spans="5:5" ht="12.75" customHeight="1" x14ac:dyDescent="0.2">
      <c r="E236" s="213"/>
    </row>
    <row r="237" spans="5:5" ht="12.75" customHeight="1" x14ac:dyDescent="0.2">
      <c r="E237" s="213"/>
    </row>
    <row r="238" spans="5:5" ht="12.75" customHeight="1" x14ac:dyDescent="0.2">
      <c r="E238" s="213"/>
    </row>
    <row r="239" spans="5:5" ht="12.75" customHeight="1" x14ac:dyDescent="0.2">
      <c r="E239" s="213"/>
    </row>
    <row r="240" spans="5:5" ht="12.75" customHeight="1" x14ac:dyDescent="0.2">
      <c r="E240" s="213"/>
    </row>
    <row r="241" spans="5:5" ht="12.75" customHeight="1" x14ac:dyDescent="0.2">
      <c r="E241" s="213"/>
    </row>
    <row r="242" spans="5:5" ht="12.75" customHeight="1" x14ac:dyDescent="0.2">
      <c r="E242" s="213"/>
    </row>
    <row r="243" spans="5:5" ht="12.75" customHeight="1" x14ac:dyDescent="0.2">
      <c r="E243" s="213"/>
    </row>
    <row r="244" spans="5:5" ht="12.75" customHeight="1" x14ac:dyDescent="0.2">
      <c r="E244" s="213"/>
    </row>
    <row r="245" spans="5:5" ht="12.75" customHeight="1" x14ac:dyDescent="0.2">
      <c r="E245" s="213"/>
    </row>
    <row r="246" spans="5:5" ht="12.75" customHeight="1" x14ac:dyDescent="0.2">
      <c r="E246" s="213"/>
    </row>
    <row r="247" spans="5:5" ht="12.75" customHeight="1" x14ac:dyDescent="0.2">
      <c r="E247" s="213"/>
    </row>
    <row r="248" spans="5:5" ht="12.75" customHeight="1" x14ac:dyDescent="0.2">
      <c r="E248" s="213"/>
    </row>
    <row r="249" spans="5:5" ht="12.75" customHeight="1" x14ac:dyDescent="0.2">
      <c r="E249" s="213"/>
    </row>
    <row r="250" spans="5:5" ht="12.75" customHeight="1" x14ac:dyDescent="0.2">
      <c r="E250" s="213"/>
    </row>
    <row r="251" spans="5:5" ht="12.75" customHeight="1" x14ac:dyDescent="0.2">
      <c r="E251" s="213"/>
    </row>
    <row r="252" spans="5:5" ht="12.75" customHeight="1" x14ac:dyDescent="0.2">
      <c r="E252" s="213"/>
    </row>
    <row r="253" spans="5:5" ht="12.75" customHeight="1" x14ac:dyDescent="0.2">
      <c r="E253" s="213"/>
    </row>
    <row r="254" spans="5:5" ht="12.75" customHeight="1" x14ac:dyDescent="0.2">
      <c r="E254" s="213"/>
    </row>
    <row r="255" spans="5:5" ht="12.75" customHeight="1" x14ac:dyDescent="0.2">
      <c r="E255" s="213"/>
    </row>
    <row r="256" spans="5:5" ht="12.75" customHeight="1" x14ac:dyDescent="0.2">
      <c r="E256" s="213"/>
    </row>
    <row r="257" spans="5:5" ht="12.75" customHeight="1" x14ac:dyDescent="0.2">
      <c r="E257" s="213"/>
    </row>
    <row r="258" spans="5:5" ht="12.75" customHeight="1" x14ac:dyDescent="0.2">
      <c r="E258" s="213"/>
    </row>
    <row r="259" spans="5:5" ht="12.75" customHeight="1" x14ac:dyDescent="0.2">
      <c r="E259" s="213"/>
    </row>
    <row r="260" spans="5:5" ht="12.75" customHeight="1" x14ac:dyDescent="0.2">
      <c r="E260" s="213"/>
    </row>
    <row r="261" spans="5:5" ht="12.75" customHeight="1" x14ac:dyDescent="0.2">
      <c r="E261" s="213"/>
    </row>
    <row r="262" spans="5:5" ht="12.75" customHeight="1" x14ac:dyDescent="0.2">
      <c r="E262" s="213"/>
    </row>
    <row r="263" spans="5:5" ht="12.75" customHeight="1" x14ac:dyDescent="0.2">
      <c r="E263" s="213"/>
    </row>
    <row r="264" spans="5:5" ht="12.75" customHeight="1" x14ac:dyDescent="0.2">
      <c r="E264" s="213"/>
    </row>
    <row r="265" spans="5:5" ht="12.75" customHeight="1" x14ac:dyDescent="0.2">
      <c r="E265" s="213"/>
    </row>
    <row r="266" spans="5:5" ht="12.75" customHeight="1" x14ac:dyDescent="0.2">
      <c r="E266" s="213"/>
    </row>
    <row r="267" spans="5:5" ht="12.75" customHeight="1" x14ac:dyDescent="0.2">
      <c r="E267" s="213"/>
    </row>
    <row r="268" spans="5:5" ht="12.75" customHeight="1" x14ac:dyDescent="0.2">
      <c r="E268" s="213"/>
    </row>
    <row r="269" spans="5:5" ht="12.75" customHeight="1" x14ac:dyDescent="0.2">
      <c r="E269" s="213"/>
    </row>
    <row r="270" spans="5:5" ht="12.75" customHeight="1" x14ac:dyDescent="0.2">
      <c r="E270" s="213"/>
    </row>
    <row r="271" spans="5:5" ht="12.75" customHeight="1" x14ac:dyDescent="0.2">
      <c r="E271" s="213"/>
    </row>
    <row r="272" spans="5:5" ht="12.75" customHeight="1" x14ac:dyDescent="0.2">
      <c r="E272" s="213"/>
    </row>
    <row r="273" spans="5:5" ht="12.75" customHeight="1" x14ac:dyDescent="0.2">
      <c r="E273" s="213"/>
    </row>
    <row r="274" spans="5:5" ht="12.75" customHeight="1" x14ac:dyDescent="0.2">
      <c r="E274" s="213"/>
    </row>
    <row r="275" spans="5:5" ht="12.75" customHeight="1" x14ac:dyDescent="0.2">
      <c r="E275" s="213"/>
    </row>
    <row r="276" spans="5:5" ht="12.75" customHeight="1" x14ac:dyDescent="0.2">
      <c r="E276" s="213"/>
    </row>
    <row r="277" spans="5:5" ht="12.75" customHeight="1" x14ac:dyDescent="0.2">
      <c r="E277" s="213"/>
    </row>
    <row r="278" spans="5:5" ht="12.75" customHeight="1" x14ac:dyDescent="0.2">
      <c r="E278" s="213"/>
    </row>
    <row r="279" spans="5:5" ht="12.75" customHeight="1" x14ac:dyDescent="0.2">
      <c r="E279" s="213"/>
    </row>
    <row r="280" spans="5:5" ht="12.75" customHeight="1" x14ac:dyDescent="0.2">
      <c r="E280" s="213"/>
    </row>
    <row r="281" spans="5:5" ht="12.75" customHeight="1" x14ac:dyDescent="0.2">
      <c r="E281" s="213"/>
    </row>
    <row r="282" spans="5:5" ht="12.75" customHeight="1" x14ac:dyDescent="0.2">
      <c r="E282" s="213"/>
    </row>
    <row r="283" spans="5:5" ht="12.75" customHeight="1" x14ac:dyDescent="0.2">
      <c r="E283" s="213"/>
    </row>
    <row r="284" spans="5:5" ht="12.75" customHeight="1" x14ac:dyDescent="0.2">
      <c r="E284" s="213"/>
    </row>
    <row r="285" spans="5:5" ht="12.75" customHeight="1" x14ac:dyDescent="0.2">
      <c r="E285" s="213"/>
    </row>
    <row r="286" spans="5:5" ht="12.75" customHeight="1" x14ac:dyDescent="0.2">
      <c r="E286" s="213"/>
    </row>
    <row r="287" spans="5:5" ht="12.75" customHeight="1" x14ac:dyDescent="0.2">
      <c r="E287" s="213"/>
    </row>
    <row r="288" spans="5:5" ht="12.75" customHeight="1" x14ac:dyDescent="0.2">
      <c r="E288" s="213"/>
    </row>
    <row r="289" spans="5:5" ht="12.75" customHeight="1" x14ac:dyDescent="0.2">
      <c r="E289" s="213"/>
    </row>
    <row r="290" spans="5:5" ht="15.75" customHeight="1" x14ac:dyDescent="0.2"/>
    <row r="291" spans="5:5" ht="15.75" customHeight="1" x14ac:dyDescent="0.2"/>
    <row r="292" spans="5:5" ht="15.75" customHeight="1" x14ac:dyDescent="0.2"/>
    <row r="293" spans="5:5" ht="15.75" customHeight="1" x14ac:dyDescent="0.2"/>
    <row r="294" spans="5:5" ht="15.75" customHeight="1" x14ac:dyDescent="0.2"/>
    <row r="295" spans="5:5" ht="15.75" customHeight="1" x14ac:dyDescent="0.2"/>
    <row r="296" spans="5:5" ht="15.75" customHeight="1" x14ac:dyDescent="0.2"/>
    <row r="297" spans="5:5" ht="15.75" customHeight="1" x14ac:dyDescent="0.2"/>
    <row r="298" spans="5:5" ht="15.75" customHeight="1" x14ac:dyDescent="0.2"/>
    <row r="299" spans="5:5" ht="15.75" customHeight="1" x14ac:dyDescent="0.2"/>
    <row r="300" spans="5:5" ht="15.75" customHeight="1" x14ac:dyDescent="0.2"/>
    <row r="301" spans="5:5" ht="15.75" customHeight="1" x14ac:dyDescent="0.2"/>
    <row r="302" spans="5:5" ht="15.75" customHeight="1" x14ac:dyDescent="0.2"/>
    <row r="303" spans="5:5" ht="15.75" customHeight="1" x14ac:dyDescent="0.2"/>
    <row r="304" spans="5:5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9"/>
  <sheetViews>
    <sheetView workbookViewId="0"/>
  </sheetViews>
  <sheetFormatPr defaultColWidth="12.5703125" defaultRowHeight="15" customHeight="1" x14ac:dyDescent="0.2"/>
  <cols>
    <col min="1" max="1" width="24.7109375" customWidth="1"/>
    <col min="2" max="2" width="20.85546875" customWidth="1"/>
    <col min="3" max="14" width="9.140625" customWidth="1"/>
    <col min="15" max="18" width="12.7109375" customWidth="1"/>
  </cols>
  <sheetData>
    <row r="1" spans="1:14" ht="19.5" customHeight="1" x14ac:dyDescent="0.2">
      <c r="A1" s="274" t="s">
        <v>249</v>
      </c>
      <c r="B1" s="27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9.5" customHeight="1" x14ac:dyDescent="0.2">
      <c r="A2" s="214" t="s">
        <v>250</v>
      </c>
      <c r="B2" s="215" t="s">
        <v>251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9.5" customHeight="1" x14ac:dyDescent="0.2">
      <c r="A3" s="217">
        <v>1</v>
      </c>
      <c r="B3" s="218">
        <v>33.629999999999995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19.5" customHeight="1" x14ac:dyDescent="0.2">
      <c r="A4" s="217">
        <v>2</v>
      </c>
      <c r="B4" s="218">
        <v>43.13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ht="19.5" customHeight="1" x14ac:dyDescent="0.2">
      <c r="A5" s="217">
        <v>3</v>
      </c>
      <c r="B5" s="218">
        <v>48.68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ht="19.5" customHeight="1" x14ac:dyDescent="0.2">
      <c r="A6" s="217">
        <v>4</v>
      </c>
      <c r="B6" s="218">
        <v>52.62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ht="19.5" customHeight="1" x14ac:dyDescent="0.2">
      <c r="A7" s="217">
        <v>5</v>
      </c>
      <c r="B7" s="218">
        <v>55.679999999999993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ht="19.5" customHeight="1" x14ac:dyDescent="0.2">
      <c r="A8" s="217">
        <v>6</v>
      </c>
      <c r="B8" s="218">
        <v>58.18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ht="19.5" customHeight="1" x14ac:dyDescent="0.2">
      <c r="A9" s="217">
        <v>7</v>
      </c>
      <c r="B9" s="218">
        <v>60.29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ht="19.5" customHeight="1" x14ac:dyDescent="0.2">
      <c r="A10" s="217">
        <v>8</v>
      </c>
      <c r="B10" s="218">
        <v>62.12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ht="19.5" customHeight="1" x14ac:dyDescent="0.2">
      <c r="A11" s="217">
        <v>9</v>
      </c>
      <c r="B11" s="218">
        <v>63.73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ht="19.5" customHeight="1" x14ac:dyDescent="0.2">
      <c r="A12" s="217">
        <v>10</v>
      </c>
      <c r="B12" s="218">
        <v>65.180000000000007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19.5" customHeight="1" x14ac:dyDescent="0.2">
      <c r="A13" s="217">
        <v>11</v>
      </c>
      <c r="B13" s="218">
        <v>66.47999999999999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 ht="19.5" customHeight="1" x14ac:dyDescent="0.2">
      <c r="A14" s="217">
        <v>12</v>
      </c>
      <c r="B14" s="218">
        <v>67.67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4" ht="19.5" customHeight="1" x14ac:dyDescent="0.2">
      <c r="A15" s="217">
        <v>13</v>
      </c>
      <c r="B15" s="218">
        <v>68.77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ht="19.5" customHeight="1" x14ac:dyDescent="0.2">
      <c r="A16" s="217">
        <v>14</v>
      </c>
      <c r="B16" s="218">
        <v>69.789999999999992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ht="19.5" customHeight="1" x14ac:dyDescent="0.2">
      <c r="A17" s="219">
        <v>15</v>
      </c>
      <c r="B17" s="220">
        <v>70.73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ht="19.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ht="19.5" customHeight="1" x14ac:dyDescent="0.2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  <row r="20" spans="1:14" ht="19.5" customHeight="1" x14ac:dyDescent="0.2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</row>
    <row r="21" spans="1:14" ht="19.5" customHeight="1" x14ac:dyDescent="0.2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</row>
    <row r="22" spans="1:14" ht="19.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3" spans="1:14" ht="19.5" customHeight="1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  <row r="24" spans="1:14" ht="19.5" customHeight="1" x14ac:dyDescent="0.2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 ht="19.5" customHeight="1" x14ac:dyDescent="0.2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</row>
    <row r="26" spans="1:14" ht="19.5" customHeight="1" x14ac:dyDescent="0.2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14" ht="19.5" customHeigh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</row>
    <row r="28" spans="1:14" ht="19.5" customHeight="1" x14ac:dyDescent="0.2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4" ht="19.5" customHeight="1" x14ac:dyDescent="0.2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</row>
    <row r="30" spans="1:14" ht="19.5" customHeight="1" x14ac:dyDescent="0.2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1" spans="1:14" ht="19.5" customHeight="1" x14ac:dyDescent="0.2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</row>
    <row r="32" spans="1:14" ht="19.5" customHeight="1" x14ac:dyDescent="0.2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</row>
    <row r="33" spans="1:14" ht="19.5" customHeight="1" x14ac:dyDescent="0.2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</row>
    <row r="34" spans="1:14" ht="19.5" customHeight="1" x14ac:dyDescent="0.2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4" ht="19.5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</row>
    <row r="36" spans="1:14" ht="19.5" customHeight="1" x14ac:dyDescent="0.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ht="19.5" customHeight="1" x14ac:dyDescent="0.2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  <row r="38" spans="1:14" ht="19.5" customHeight="1" x14ac:dyDescent="0.2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</row>
    <row r="39" spans="1:14" ht="19.5" customHeight="1" x14ac:dyDescent="0.2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</row>
    <row r="40" spans="1:14" ht="19.5" customHeight="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</row>
    <row r="41" spans="1:14" ht="19.5" customHeight="1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4" ht="19.5" customHeight="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</row>
    <row r="43" spans="1:14" ht="19.5" customHeight="1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</row>
    <row r="44" spans="1:14" ht="19.5" customHeight="1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</row>
    <row r="45" spans="1:14" ht="19.5" customHeight="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1:14" ht="19.5" customHeight="1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14" ht="19.5" customHeight="1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</row>
    <row r="48" spans="1:14" ht="19.5" customHeight="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</row>
    <row r="49" spans="1:14" ht="19.5" customHeight="1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14" ht="19.5" customHeight="1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</row>
    <row r="51" spans="1:14" ht="19.5" customHeight="1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</row>
    <row r="52" spans="1:14" ht="19.5" customHeight="1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</row>
    <row r="53" spans="1:14" ht="19.5" customHeight="1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</row>
    <row r="54" spans="1:14" ht="19.5" customHeight="1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</row>
    <row r="55" spans="1:14" ht="19.5" customHeight="1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</row>
    <row r="56" spans="1:14" ht="19.5" customHeight="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</row>
    <row r="57" spans="1:14" ht="19.5" customHeight="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</row>
    <row r="58" spans="1:14" ht="19.5" customHeight="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</row>
    <row r="59" spans="1:14" ht="19.5" customHeight="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</row>
    <row r="60" spans="1:14" ht="19.5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</row>
    <row r="61" spans="1:14" ht="19.5" customHeight="1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</row>
    <row r="62" spans="1:14" ht="19.5" customHeight="1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</row>
    <row r="63" spans="1:14" ht="19.5" customHeight="1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1:14" ht="19.5" customHeight="1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</row>
    <row r="65" spans="1:14" ht="19.5" customHeight="1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</row>
    <row r="66" spans="1:14" ht="19.5" customHeight="1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</row>
    <row r="67" spans="1:14" ht="19.5" customHeight="1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</row>
    <row r="68" spans="1:14" ht="19.5" customHeight="1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</row>
    <row r="69" spans="1:14" ht="19.5" customHeight="1" x14ac:dyDescent="0.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</row>
    <row r="70" spans="1:14" ht="19.5" customHeight="1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</row>
    <row r="71" spans="1:14" ht="19.5" customHeight="1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</row>
    <row r="72" spans="1:14" ht="19.5" customHeight="1" x14ac:dyDescent="0.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</row>
    <row r="73" spans="1:14" ht="19.5" customHeight="1" x14ac:dyDescent="0.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</row>
    <row r="74" spans="1:14" ht="19.5" customHeight="1" x14ac:dyDescent="0.2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</row>
    <row r="75" spans="1:14" ht="19.5" customHeight="1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</row>
    <row r="76" spans="1:14" ht="19.5" customHeight="1" x14ac:dyDescent="0.2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</row>
    <row r="77" spans="1:14" ht="19.5" customHeight="1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</row>
    <row r="78" spans="1:14" ht="19.5" customHeight="1" x14ac:dyDescent="0.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</row>
    <row r="79" spans="1:14" ht="19.5" customHeight="1" x14ac:dyDescent="0.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</row>
    <row r="80" spans="1:14" ht="19.5" customHeight="1" x14ac:dyDescent="0.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</row>
    <row r="81" spans="1:14" ht="19.5" customHeight="1" x14ac:dyDescent="0.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</row>
    <row r="82" spans="1:14" ht="19.5" customHeight="1" x14ac:dyDescent="0.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</row>
    <row r="83" spans="1:14" ht="19.5" customHeight="1" x14ac:dyDescent="0.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</row>
    <row r="84" spans="1:14" ht="19.5" customHeight="1" x14ac:dyDescent="0.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</row>
    <row r="85" spans="1:14" ht="19.5" customHeight="1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</row>
    <row r="86" spans="1:14" ht="19.5" customHeight="1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</row>
    <row r="87" spans="1:14" ht="19.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</row>
    <row r="88" spans="1:14" ht="19.5" customHeight="1" x14ac:dyDescent="0.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</row>
    <row r="89" spans="1:14" ht="19.5" customHeight="1" x14ac:dyDescent="0.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</row>
    <row r="90" spans="1:14" ht="19.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</row>
    <row r="91" spans="1:14" ht="19.5" customHeight="1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</row>
    <row r="92" spans="1:14" ht="19.5" customHeight="1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</row>
    <row r="93" spans="1:14" ht="19.5" customHeight="1" x14ac:dyDescent="0.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</row>
    <row r="94" spans="1:14" ht="19.5" customHeight="1" x14ac:dyDescent="0.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</row>
    <row r="95" spans="1:14" ht="19.5" customHeight="1" x14ac:dyDescent="0.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</row>
    <row r="96" spans="1:14" ht="19.5" customHeight="1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</row>
    <row r="97" spans="1:14" ht="19.5" customHeight="1" x14ac:dyDescent="0.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</row>
    <row r="98" spans="1:14" ht="19.5" customHeight="1" x14ac:dyDescent="0.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  <row r="99" spans="1:14" ht="19.5" customHeight="1" x14ac:dyDescent="0.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</row>
    <row r="100" spans="1:14" ht="19.5" customHeight="1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</row>
    <row r="101" spans="1:14" ht="19.5" customHeight="1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</row>
    <row r="102" spans="1:14" ht="19.5" customHeight="1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</row>
    <row r="103" spans="1:14" ht="19.5" customHeight="1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1:14" ht="19.5" customHeight="1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</row>
    <row r="105" spans="1:14" ht="19.5" customHeight="1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</row>
    <row r="106" spans="1:14" ht="19.5" customHeight="1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</row>
    <row r="107" spans="1:14" ht="19.5" customHeight="1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</row>
    <row r="108" spans="1:14" ht="19.5" customHeight="1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</row>
    <row r="109" spans="1:14" ht="19.5" customHeight="1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</row>
    <row r="110" spans="1:14" ht="19.5" customHeight="1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</row>
    <row r="111" spans="1:14" ht="19.5" customHeight="1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</row>
    <row r="112" spans="1:14" ht="19.5" customHeight="1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1:14" ht="19.5" customHeight="1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1:14" ht="19.5" customHeight="1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1:14" ht="19.5" customHeight="1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1:14" ht="19.5" customHeight="1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1:14" ht="19.5" customHeight="1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1:14" ht="19.5" customHeight="1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1:14" ht="19.5" customHeight="1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1:14" ht="19.5" customHeight="1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1:14" ht="19.5" customHeight="1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1:14" ht="19.5" customHeight="1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1:14" ht="19.5" customHeight="1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1:14" ht="19.5" customHeight="1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1:14" ht="19.5" customHeight="1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1:14" ht="19.5" customHeight="1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1:14" ht="19.5" customHeight="1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1:14" ht="19.5" customHeight="1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1:14" ht="19.5" customHeight="1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1:14" ht="19.5" customHeight="1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1:14" ht="19.5" customHeight="1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1:14" ht="19.5" customHeight="1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1:14" ht="19.5" customHeight="1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1:14" ht="19.5" customHeight="1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1:14" ht="19.5" customHeight="1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1:14" ht="19.5" customHeight="1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1:14" ht="19.5" customHeight="1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1:14" ht="19.5" customHeight="1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1:14" ht="19.5" customHeight="1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1:14" ht="19.5" customHeight="1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1:14" ht="19.5" customHeight="1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1:14" ht="19.5" customHeight="1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1:14" ht="19.5" customHeight="1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1:14" ht="19.5" customHeight="1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1:14" ht="19.5" customHeight="1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1:14" ht="19.5" customHeight="1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1:14" ht="19.5" customHeight="1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1:14" ht="19.5" customHeight="1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1:14" ht="19.5" customHeight="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1:14" ht="19.5" customHeight="1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1:14" ht="19.5" customHeight="1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1:14" ht="19.5" customHeight="1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1:14" ht="19.5" customHeight="1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1:14" ht="19.5" customHeight="1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1:14" ht="19.5" customHeight="1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1:14" ht="19.5" customHeight="1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1:14" ht="19.5" customHeight="1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1:14" ht="19.5" customHeight="1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1:14" ht="19.5" customHeight="1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1:14" ht="19.5" customHeight="1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1:14" ht="19.5" customHeight="1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1:14" ht="19.5" customHeight="1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1:14" ht="19.5" customHeight="1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1:14" ht="19.5" customHeight="1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1:14" ht="19.5" customHeight="1" x14ac:dyDescent="0.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1:14" ht="19.5" customHeight="1" x14ac:dyDescent="0.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  <row r="167" spans="1:14" ht="19.5" customHeight="1" x14ac:dyDescent="0.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</row>
    <row r="168" spans="1:14" ht="19.5" customHeight="1" x14ac:dyDescent="0.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</row>
    <row r="169" spans="1:14" ht="19.5" customHeight="1" x14ac:dyDescent="0.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</row>
    <row r="170" spans="1:14" ht="19.5" customHeight="1" x14ac:dyDescent="0.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</row>
    <row r="171" spans="1:14" ht="19.5" customHeight="1" x14ac:dyDescent="0.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</row>
    <row r="172" spans="1:14" ht="19.5" customHeight="1" x14ac:dyDescent="0.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</row>
    <row r="173" spans="1:14" ht="19.5" customHeight="1" x14ac:dyDescent="0.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</row>
    <row r="174" spans="1:14" ht="19.5" customHeight="1" x14ac:dyDescent="0.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</row>
    <row r="175" spans="1:14" ht="19.5" customHeight="1" x14ac:dyDescent="0.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</row>
    <row r="176" spans="1:14" ht="19.5" customHeight="1" x14ac:dyDescent="0.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</row>
    <row r="177" spans="1:14" ht="19.5" customHeight="1" x14ac:dyDescent="0.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</row>
    <row r="178" spans="1:14" ht="19.5" customHeight="1" x14ac:dyDescent="0.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</row>
    <row r="179" spans="1:14" ht="19.5" customHeight="1" x14ac:dyDescent="0.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</row>
    <row r="180" spans="1:14" ht="19.5" customHeight="1" x14ac:dyDescent="0.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</row>
    <row r="181" spans="1:14" ht="19.5" customHeight="1" x14ac:dyDescent="0.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</row>
    <row r="182" spans="1:14" ht="19.5" customHeight="1" x14ac:dyDescent="0.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</row>
    <row r="183" spans="1:14" ht="19.5" customHeight="1" x14ac:dyDescent="0.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</row>
    <row r="184" spans="1:14" ht="19.5" customHeight="1" x14ac:dyDescent="0.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</row>
    <row r="185" spans="1:14" ht="19.5" customHeight="1" x14ac:dyDescent="0.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</row>
    <row r="186" spans="1:14" ht="19.5" customHeight="1" x14ac:dyDescent="0.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</row>
    <row r="187" spans="1:14" ht="19.5" customHeight="1" x14ac:dyDescent="0.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</row>
    <row r="188" spans="1:14" ht="19.5" customHeight="1" x14ac:dyDescent="0.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</row>
    <row r="189" spans="1:14" ht="19.5" customHeight="1" x14ac:dyDescent="0.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</row>
    <row r="190" spans="1:14" ht="19.5" customHeight="1" x14ac:dyDescent="0.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</row>
    <row r="191" spans="1:14" ht="19.5" customHeight="1" x14ac:dyDescent="0.2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</row>
    <row r="192" spans="1:14" ht="19.5" customHeight="1" x14ac:dyDescent="0.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</row>
    <row r="193" spans="1:14" ht="19.5" customHeight="1" x14ac:dyDescent="0.2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</row>
    <row r="194" spans="1:14" ht="19.5" customHeight="1" x14ac:dyDescent="0.2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</row>
    <row r="195" spans="1:14" ht="19.5" customHeight="1" x14ac:dyDescent="0.2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</row>
    <row r="196" spans="1:14" ht="19.5" customHeight="1" x14ac:dyDescent="0.2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</row>
    <row r="197" spans="1:14" ht="19.5" customHeight="1" x14ac:dyDescent="0.2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</row>
    <row r="198" spans="1:14" ht="19.5" customHeight="1" x14ac:dyDescent="0.2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</row>
    <row r="199" spans="1:14" ht="19.5" customHeight="1" x14ac:dyDescent="0.2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</row>
    <row r="200" spans="1:14" ht="19.5" customHeight="1" x14ac:dyDescent="0.2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</row>
    <row r="201" spans="1:14" ht="19.5" customHeight="1" x14ac:dyDescent="0.2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</row>
    <row r="202" spans="1:14" ht="19.5" customHeight="1" x14ac:dyDescent="0.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</row>
    <row r="203" spans="1:14" ht="19.5" customHeight="1" x14ac:dyDescent="0.2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</row>
    <row r="204" spans="1:14" ht="19.5" customHeight="1" x14ac:dyDescent="0.2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</row>
    <row r="205" spans="1:14" ht="19.5" customHeight="1" x14ac:dyDescent="0.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</row>
    <row r="206" spans="1:14" ht="19.5" customHeight="1" x14ac:dyDescent="0.2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</row>
    <row r="207" spans="1:14" ht="19.5" customHeight="1" x14ac:dyDescent="0.2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</row>
    <row r="208" spans="1:14" ht="19.5" customHeight="1" x14ac:dyDescent="0.2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</row>
    <row r="209" spans="1:14" ht="19.5" customHeight="1" x14ac:dyDescent="0.2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</row>
    <row r="210" spans="1:14" ht="19.5" customHeight="1" x14ac:dyDescent="0.2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</row>
    <row r="211" spans="1:14" ht="19.5" customHeight="1" x14ac:dyDescent="0.2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</row>
    <row r="212" spans="1:14" ht="19.5" customHeight="1" x14ac:dyDescent="0.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</row>
    <row r="213" spans="1:14" ht="19.5" customHeight="1" x14ac:dyDescent="0.2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</row>
    <row r="214" spans="1:14" ht="19.5" customHeight="1" x14ac:dyDescent="0.2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</row>
    <row r="215" spans="1:14" ht="19.5" customHeight="1" x14ac:dyDescent="0.2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</row>
    <row r="216" spans="1:14" ht="19.5" customHeight="1" x14ac:dyDescent="0.2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</row>
    <row r="217" spans="1:14" ht="19.5" customHeight="1" x14ac:dyDescent="0.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</row>
    <row r="218" spans="1:14" ht="19.5" customHeight="1" x14ac:dyDescent="0.2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</row>
    <row r="219" spans="1:14" ht="19.5" customHeight="1" x14ac:dyDescent="0.2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</row>
    <row r="220" spans="1:14" ht="19.5" customHeight="1" x14ac:dyDescent="0.2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</row>
    <row r="221" spans="1:14" ht="19.5" customHeight="1" x14ac:dyDescent="0.2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</row>
    <row r="222" spans="1:14" ht="19.5" customHeight="1" x14ac:dyDescent="0.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</row>
    <row r="223" spans="1:14" ht="19.5" customHeight="1" x14ac:dyDescent="0.2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</row>
    <row r="224" spans="1:14" ht="19.5" customHeight="1" x14ac:dyDescent="0.2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</row>
    <row r="225" spans="1:14" ht="19.5" customHeight="1" x14ac:dyDescent="0.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</row>
    <row r="226" spans="1:14" ht="19.5" customHeight="1" x14ac:dyDescent="0.2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</row>
    <row r="227" spans="1:14" ht="19.5" customHeight="1" x14ac:dyDescent="0.2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</row>
    <row r="228" spans="1:14" ht="19.5" customHeight="1" x14ac:dyDescent="0.2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</row>
    <row r="229" spans="1:14" ht="19.5" customHeight="1" x14ac:dyDescent="0.2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</row>
    <row r="230" spans="1:14" ht="19.5" customHeight="1" x14ac:dyDescent="0.2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</row>
    <row r="231" spans="1:14" ht="19.5" customHeight="1" x14ac:dyDescent="0.2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</row>
    <row r="232" spans="1:14" ht="19.5" customHeight="1" x14ac:dyDescent="0.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</row>
    <row r="233" spans="1:14" ht="19.5" customHeight="1" x14ac:dyDescent="0.2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</row>
    <row r="234" spans="1:14" ht="19.5" customHeight="1" x14ac:dyDescent="0.2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</row>
    <row r="235" spans="1:14" ht="19.5" customHeight="1" x14ac:dyDescent="0.2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</row>
    <row r="236" spans="1:14" ht="19.5" customHeight="1" x14ac:dyDescent="0.2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</row>
    <row r="237" spans="1:14" ht="19.5" customHeight="1" x14ac:dyDescent="0.2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</row>
    <row r="238" spans="1:14" ht="19.5" customHeight="1" x14ac:dyDescent="0.2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</row>
    <row r="239" spans="1:14" ht="19.5" customHeight="1" x14ac:dyDescent="0.2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</row>
    <row r="240" spans="1:14" ht="19.5" customHeight="1" x14ac:dyDescent="0.2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</row>
    <row r="241" spans="1:14" ht="19.5" customHeight="1" x14ac:dyDescent="0.2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</row>
    <row r="242" spans="1:14" ht="19.5" customHeight="1" x14ac:dyDescent="0.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</row>
    <row r="243" spans="1:14" ht="19.5" customHeight="1" x14ac:dyDescent="0.2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</row>
    <row r="244" spans="1:14" ht="19.5" customHeight="1" x14ac:dyDescent="0.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</row>
    <row r="245" spans="1:14" ht="19.5" customHeight="1" x14ac:dyDescent="0.2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</row>
    <row r="246" spans="1:14" ht="19.5" customHeight="1" x14ac:dyDescent="0.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</row>
    <row r="247" spans="1:14" ht="19.5" customHeight="1" x14ac:dyDescent="0.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</row>
    <row r="248" spans="1:14" ht="19.5" customHeight="1" x14ac:dyDescent="0.2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</row>
    <row r="249" spans="1:14" ht="19.5" customHeight="1" x14ac:dyDescent="0.2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</row>
    <row r="250" spans="1:14" ht="19.5" customHeight="1" x14ac:dyDescent="0.2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</row>
    <row r="251" spans="1:14" ht="19.5" customHeight="1" x14ac:dyDescent="0.2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</row>
    <row r="252" spans="1:14" ht="19.5" customHeight="1" x14ac:dyDescent="0.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</row>
    <row r="253" spans="1:14" ht="19.5" customHeight="1" x14ac:dyDescent="0.2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</row>
    <row r="254" spans="1:14" ht="19.5" customHeight="1" x14ac:dyDescent="0.2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</row>
    <row r="255" spans="1:14" ht="19.5" customHeight="1" x14ac:dyDescent="0.2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</row>
    <row r="256" spans="1:14" ht="19.5" customHeight="1" x14ac:dyDescent="0.2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</row>
    <row r="257" spans="1:14" ht="19.5" customHeight="1" x14ac:dyDescent="0.2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</row>
    <row r="258" spans="1:14" ht="19.5" customHeight="1" x14ac:dyDescent="0.2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</row>
    <row r="259" spans="1:14" ht="19.5" customHeight="1" x14ac:dyDescent="0.2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</row>
    <row r="260" spans="1:14" ht="19.5" customHeight="1" x14ac:dyDescent="0.2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</row>
    <row r="261" spans="1:14" ht="19.5" customHeight="1" x14ac:dyDescent="0.2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</row>
    <row r="262" spans="1:14" ht="19.5" customHeight="1" x14ac:dyDescent="0.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</row>
    <row r="263" spans="1:14" ht="19.5" customHeight="1" x14ac:dyDescent="0.2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</row>
    <row r="264" spans="1:14" ht="19.5" customHeight="1" x14ac:dyDescent="0.2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</row>
    <row r="265" spans="1:14" ht="19.5" customHeight="1" x14ac:dyDescent="0.2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</row>
    <row r="266" spans="1:14" ht="19.5" customHeight="1" x14ac:dyDescent="0.2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</row>
    <row r="267" spans="1:14" ht="19.5" customHeight="1" x14ac:dyDescent="0.2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</row>
    <row r="268" spans="1:14" ht="19.5" customHeight="1" x14ac:dyDescent="0.2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</row>
    <row r="269" spans="1:14" ht="19.5" customHeight="1" x14ac:dyDescent="0.2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</row>
    <row r="270" spans="1:14" ht="19.5" customHeight="1" x14ac:dyDescent="0.2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</row>
    <row r="271" spans="1:14" ht="19.5" customHeight="1" x14ac:dyDescent="0.2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</row>
    <row r="272" spans="1:14" ht="19.5" customHeight="1" x14ac:dyDescent="0.2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</row>
    <row r="273" spans="1:14" ht="19.5" customHeight="1" x14ac:dyDescent="0.2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</row>
    <row r="274" spans="1:14" ht="19.5" customHeight="1" x14ac:dyDescent="0.2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</row>
    <row r="275" spans="1:14" ht="19.5" customHeight="1" x14ac:dyDescent="0.2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</row>
    <row r="276" spans="1:14" ht="19.5" customHeight="1" x14ac:dyDescent="0.2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</row>
    <row r="277" spans="1:14" ht="19.5" customHeight="1" x14ac:dyDescent="0.2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</row>
    <row r="278" spans="1:14" ht="19.5" customHeight="1" x14ac:dyDescent="0.2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</row>
    <row r="279" spans="1:14" ht="15.75" customHeight="1" x14ac:dyDescent="0.2"/>
    <row r="280" spans="1:14" ht="15.75" customHeight="1" x14ac:dyDescent="0.2"/>
    <row r="281" spans="1:14" ht="15.75" customHeight="1" x14ac:dyDescent="0.2"/>
    <row r="282" spans="1:14" ht="15.75" customHeight="1" x14ac:dyDescent="0.2"/>
    <row r="283" spans="1:14" ht="15.75" customHeight="1" x14ac:dyDescent="0.2"/>
    <row r="284" spans="1:14" ht="15.75" customHeight="1" x14ac:dyDescent="0.2"/>
    <row r="285" spans="1:14" ht="15.75" customHeight="1" x14ac:dyDescent="0.2"/>
    <row r="286" spans="1:14" ht="15.75" customHeight="1" x14ac:dyDescent="0.2"/>
    <row r="287" spans="1:14" ht="15.75" customHeight="1" x14ac:dyDescent="0.2"/>
    <row r="288" spans="1:1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1"/>
  <sheetViews>
    <sheetView workbookViewId="0"/>
  </sheetViews>
  <sheetFormatPr defaultColWidth="12.5703125" defaultRowHeight="15" customHeight="1" x14ac:dyDescent="0.2"/>
  <cols>
    <col min="1" max="1" width="70.28515625" customWidth="1"/>
    <col min="2" max="15" width="9.140625" customWidth="1"/>
    <col min="16" max="20" width="12.7109375" customWidth="1"/>
  </cols>
  <sheetData>
    <row r="1" spans="1:15" ht="12.75" customHeight="1" x14ac:dyDescent="0.25">
      <c r="A1" s="221" t="s">
        <v>252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2.75" customHeight="1" x14ac:dyDescent="0.2">
      <c r="A2" s="22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12.75" customHeight="1" x14ac:dyDescent="0.2">
      <c r="A3" s="222" t="s">
        <v>253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2.75" customHeight="1" x14ac:dyDescent="0.2">
      <c r="A4" s="222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ht="12.75" customHeight="1" x14ac:dyDescent="0.2">
      <c r="A5" s="222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ht="12.75" customHeight="1" x14ac:dyDescent="0.2">
      <c r="A6" s="222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5" ht="12.75" customHeight="1" x14ac:dyDescent="0.2">
      <c r="A7" s="222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ht="12.75" customHeight="1" x14ac:dyDescent="0.2">
      <c r="A8" s="222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ht="12.75" customHeight="1" x14ac:dyDescent="0.2">
      <c r="A9" s="222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5" ht="12.75" customHeight="1" x14ac:dyDescent="0.2">
      <c r="A10" s="222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  <row r="11" spans="1:15" ht="12.75" customHeight="1" x14ac:dyDescent="0.2">
      <c r="A11" s="222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</row>
    <row r="12" spans="1:15" ht="12.75" customHeight="1" x14ac:dyDescent="0.35">
      <c r="A12" s="223" t="s">
        <v>254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</row>
    <row r="13" spans="1:15" ht="12.75" customHeight="1" x14ac:dyDescent="0.2">
      <c r="A13" s="223" t="s">
        <v>255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</row>
    <row r="14" spans="1:15" ht="12.75" customHeight="1" x14ac:dyDescent="0.2">
      <c r="A14" s="223" t="s">
        <v>256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</row>
    <row r="15" spans="1:15" ht="12.75" customHeight="1" x14ac:dyDescent="0.35">
      <c r="A15" s="223" t="s">
        <v>257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</row>
    <row r="16" spans="1:15" ht="12.75" customHeight="1" x14ac:dyDescent="0.35">
      <c r="A16" s="223" t="s">
        <v>258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</row>
    <row r="17" spans="1:15" ht="12.75" customHeight="1" x14ac:dyDescent="0.2">
      <c r="A17" s="224" t="s">
        <v>259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</row>
    <row r="18" spans="1:15" ht="12.7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</row>
    <row r="19" spans="1:15" ht="12.75" customHeight="1" x14ac:dyDescent="0.2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1:15" ht="12.75" customHeight="1" x14ac:dyDescent="0.2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1" spans="1:15" ht="12.75" customHeight="1" x14ac:dyDescent="0.2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</row>
    <row r="22" spans="1:15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1:15" ht="12.75" customHeight="1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5" ht="12.75" customHeight="1" x14ac:dyDescent="0.2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</row>
    <row r="25" spans="1:15" ht="12.75" customHeight="1" x14ac:dyDescent="0.2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</row>
    <row r="26" spans="1:15" ht="12.75" customHeight="1" x14ac:dyDescent="0.2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ht="12.75" customHeigh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</row>
    <row r="28" spans="1:15" ht="12.75" customHeight="1" x14ac:dyDescent="0.2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</row>
    <row r="29" spans="1:15" ht="12.75" customHeight="1" x14ac:dyDescent="0.2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1:15" ht="12.75" customHeight="1" x14ac:dyDescent="0.2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5" ht="12.75" customHeight="1" x14ac:dyDescent="0.2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</row>
    <row r="32" spans="1:15" ht="12.75" customHeight="1" x14ac:dyDescent="0.2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</row>
    <row r="33" spans="1:15" ht="12.75" customHeight="1" x14ac:dyDescent="0.2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</row>
    <row r="34" spans="1:15" ht="12.75" customHeight="1" x14ac:dyDescent="0.2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</row>
    <row r="35" spans="1:15" ht="12.75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ht="12.75" customHeight="1" x14ac:dyDescent="0.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</row>
    <row r="37" spans="1:15" ht="12.75" customHeight="1" x14ac:dyDescent="0.2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</row>
    <row r="38" spans="1:15" ht="12.75" customHeight="1" x14ac:dyDescent="0.2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5" ht="12.75" customHeight="1" x14ac:dyDescent="0.2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</row>
    <row r="40" spans="1:15" ht="12.75" customHeight="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</row>
    <row r="41" spans="1:15" ht="12.75" customHeight="1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1:15" ht="12.75" customHeight="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1:15" ht="12.75" customHeight="1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</row>
    <row r="44" spans="1:15" ht="12.75" customHeight="1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</row>
    <row r="45" spans="1:15" ht="12.75" customHeight="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</row>
    <row r="46" spans="1:15" ht="12.75" customHeight="1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</row>
    <row r="47" spans="1:15" ht="12.75" customHeight="1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</row>
    <row r="48" spans="1:15" ht="12.75" customHeight="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1:15" ht="12.75" customHeight="1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</row>
    <row r="50" spans="1:15" ht="12.75" customHeight="1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</row>
    <row r="51" spans="1:15" ht="12.75" customHeight="1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</row>
    <row r="52" spans="1:15" ht="12.75" customHeight="1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5" ht="12.75" customHeight="1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</row>
    <row r="54" spans="1:15" ht="12.75" customHeight="1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</row>
    <row r="55" spans="1:15" ht="12.75" customHeight="1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</row>
    <row r="56" spans="1:15" ht="12.75" customHeight="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</row>
    <row r="57" spans="1:15" ht="12.75" customHeight="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  <row r="58" spans="1:15" ht="12.75" customHeight="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</row>
    <row r="59" spans="1:15" ht="12.75" customHeight="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</row>
    <row r="60" spans="1:15" ht="12.75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</row>
    <row r="61" spans="1:15" ht="12.75" customHeight="1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</row>
    <row r="62" spans="1:15" ht="12.75" customHeight="1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</row>
    <row r="63" spans="1:15" ht="12.75" customHeight="1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</row>
    <row r="64" spans="1:15" ht="12.75" customHeight="1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</row>
    <row r="65" spans="1:15" ht="12.75" customHeight="1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</row>
    <row r="66" spans="1:15" ht="12.75" customHeight="1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</row>
    <row r="67" spans="1:15" ht="12.75" customHeight="1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</row>
    <row r="68" spans="1:15" ht="12.75" customHeight="1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</row>
    <row r="69" spans="1:15" ht="12.75" customHeight="1" x14ac:dyDescent="0.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0" spans="1:15" ht="12.75" customHeight="1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</row>
    <row r="71" spans="1:15" ht="12.75" customHeight="1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</row>
    <row r="72" spans="1:15" ht="12.75" customHeight="1" x14ac:dyDescent="0.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</row>
    <row r="73" spans="1:15" ht="12.75" customHeight="1" x14ac:dyDescent="0.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</row>
    <row r="74" spans="1:15" ht="12.75" customHeight="1" x14ac:dyDescent="0.2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</row>
    <row r="75" spans="1:15" ht="12.75" customHeight="1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</row>
    <row r="76" spans="1:15" ht="12.75" customHeight="1" x14ac:dyDescent="0.2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  <row r="77" spans="1:15" ht="12.75" customHeight="1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  <row r="78" spans="1:15" ht="12.75" customHeight="1" x14ac:dyDescent="0.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</row>
    <row r="79" spans="1:15" ht="12.75" customHeight="1" x14ac:dyDescent="0.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</row>
    <row r="80" spans="1:15" ht="12.75" customHeight="1" x14ac:dyDescent="0.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</row>
    <row r="81" spans="1:15" ht="12.75" customHeight="1" x14ac:dyDescent="0.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</row>
    <row r="82" spans="1:15" ht="12.75" customHeight="1" x14ac:dyDescent="0.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</row>
    <row r="83" spans="1:15" ht="12.75" customHeight="1" x14ac:dyDescent="0.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</row>
    <row r="84" spans="1:15" ht="12.75" customHeight="1" x14ac:dyDescent="0.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</row>
    <row r="85" spans="1:15" ht="12.75" customHeight="1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</row>
    <row r="86" spans="1:15" ht="12.75" customHeight="1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</row>
    <row r="87" spans="1:15" ht="12.7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</row>
    <row r="88" spans="1:15" ht="12.75" customHeight="1" x14ac:dyDescent="0.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</row>
    <row r="89" spans="1:15" ht="12.75" customHeight="1" x14ac:dyDescent="0.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</row>
    <row r="90" spans="1:15" ht="12.7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</row>
    <row r="91" spans="1:15" ht="12.75" customHeight="1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</row>
    <row r="92" spans="1:15" ht="12.75" customHeight="1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</row>
    <row r="93" spans="1:15" ht="12.75" customHeight="1" x14ac:dyDescent="0.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</row>
    <row r="94" spans="1:15" ht="12.75" customHeight="1" x14ac:dyDescent="0.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</row>
    <row r="95" spans="1:15" ht="12.75" customHeight="1" x14ac:dyDescent="0.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</row>
    <row r="96" spans="1:15" ht="12.75" customHeight="1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</row>
    <row r="97" spans="1:15" ht="12.75" customHeight="1" x14ac:dyDescent="0.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</row>
    <row r="98" spans="1:15" ht="12.75" customHeight="1" x14ac:dyDescent="0.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</row>
    <row r="99" spans="1:15" ht="12.75" customHeight="1" x14ac:dyDescent="0.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</row>
    <row r="100" spans="1:15" ht="12.75" customHeight="1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</row>
    <row r="101" spans="1:15" ht="12.75" customHeight="1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</row>
    <row r="102" spans="1:15" ht="12.75" customHeight="1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</row>
    <row r="103" spans="1:15" ht="12.75" customHeight="1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</row>
    <row r="104" spans="1:15" ht="12.75" customHeight="1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</row>
    <row r="105" spans="1:15" ht="12.75" customHeight="1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</row>
    <row r="106" spans="1:15" ht="12.75" customHeight="1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</row>
    <row r="107" spans="1:15" ht="12.75" customHeight="1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</row>
    <row r="108" spans="1:15" ht="12.75" customHeight="1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</row>
    <row r="109" spans="1:15" ht="12.75" customHeight="1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</row>
    <row r="110" spans="1:15" ht="12.75" customHeight="1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</row>
    <row r="111" spans="1:15" ht="12.75" customHeight="1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1:15" ht="12.75" customHeight="1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1:15" ht="12.75" customHeight="1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1:15" ht="12.75" customHeight="1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</row>
    <row r="115" spans="1:15" ht="12.75" customHeight="1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6" spans="1:15" ht="12.75" customHeight="1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1:15" ht="12.75" customHeight="1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</row>
    <row r="118" spans="1:15" ht="12.75" customHeight="1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</row>
    <row r="119" spans="1:15" ht="12.75" customHeight="1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</row>
    <row r="120" spans="1:15" ht="12.75" customHeight="1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</row>
    <row r="121" spans="1:15" ht="12.75" customHeight="1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1:15" ht="12.75" customHeight="1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</row>
    <row r="123" spans="1:15" ht="12.75" customHeight="1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</row>
    <row r="124" spans="1:15" ht="12.75" customHeight="1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1:15" ht="12.75" customHeight="1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</row>
    <row r="126" spans="1:15" ht="12.75" customHeight="1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</row>
    <row r="127" spans="1:15" ht="12.75" customHeight="1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</row>
    <row r="128" spans="1:15" ht="12.75" customHeight="1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</row>
    <row r="129" spans="1:15" ht="12.75" customHeight="1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1:15" ht="12.75" customHeight="1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1" spans="1:15" ht="12.75" customHeight="1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</row>
    <row r="132" spans="1:15" ht="12.75" customHeight="1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</row>
    <row r="133" spans="1:15" ht="12.75" customHeight="1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</row>
    <row r="134" spans="1:15" ht="12.75" customHeight="1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1:15" ht="12.75" customHeight="1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1:15" ht="12.75" customHeight="1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</row>
    <row r="137" spans="1:15" ht="12.75" customHeight="1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</row>
    <row r="138" spans="1:15" ht="12.75" customHeight="1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</row>
    <row r="139" spans="1:15" ht="12.75" customHeight="1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</row>
    <row r="140" spans="1:15" ht="12.75" customHeight="1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</row>
    <row r="141" spans="1:15" ht="12.75" customHeight="1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</row>
    <row r="142" spans="1:15" ht="12.75" customHeight="1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1:15" ht="12.75" customHeight="1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1:15" ht="12.75" customHeight="1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</row>
    <row r="145" spans="1:15" ht="12.75" customHeight="1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</row>
    <row r="146" spans="1:15" ht="12.75" customHeight="1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</row>
    <row r="147" spans="1:15" ht="12.75" customHeight="1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</row>
    <row r="148" spans="1:15" ht="12.75" customHeight="1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1:15" ht="12.75" customHeight="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1:15" ht="12.75" customHeight="1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</row>
    <row r="151" spans="1:15" ht="12.75" customHeight="1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</row>
    <row r="152" spans="1:15" ht="12.75" customHeight="1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</row>
    <row r="153" spans="1:15" ht="12.75" customHeight="1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</row>
    <row r="154" spans="1:15" ht="12.75" customHeight="1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</row>
    <row r="155" spans="1:15" ht="12.75" customHeight="1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</row>
    <row r="156" spans="1:15" ht="12.75" customHeight="1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1:15" ht="12.75" customHeight="1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1:15" ht="12.75" customHeight="1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</row>
    <row r="159" spans="1:15" ht="12.75" customHeight="1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</row>
    <row r="160" spans="1:15" ht="12.75" customHeight="1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1:15" ht="12.75" customHeight="1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2" spans="1:15" ht="12.75" customHeight="1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1:15" ht="12.75" customHeight="1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</row>
    <row r="164" spans="1:15" ht="12.75" customHeight="1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</row>
    <row r="165" spans="1:15" ht="12.75" customHeight="1" x14ac:dyDescent="0.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1:15" ht="12.75" customHeight="1" x14ac:dyDescent="0.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</row>
    <row r="167" spans="1:15" ht="12.75" customHeight="1" x14ac:dyDescent="0.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</row>
    <row r="168" spans="1:15" ht="12.75" customHeight="1" x14ac:dyDescent="0.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</row>
    <row r="169" spans="1:15" ht="12.75" customHeight="1" x14ac:dyDescent="0.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</row>
    <row r="170" spans="1:15" ht="12.75" customHeight="1" x14ac:dyDescent="0.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</row>
    <row r="171" spans="1:15" ht="12.75" customHeight="1" x14ac:dyDescent="0.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</row>
    <row r="172" spans="1:15" ht="12.75" customHeight="1" x14ac:dyDescent="0.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1:15" ht="12.75" customHeight="1" x14ac:dyDescent="0.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</row>
    <row r="174" spans="1:15" ht="12.75" customHeight="1" x14ac:dyDescent="0.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</row>
    <row r="175" spans="1:15" ht="12.75" customHeight="1" x14ac:dyDescent="0.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</row>
    <row r="176" spans="1:15" ht="12.75" customHeight="1" x14ac:dyDescent="0.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1:15" ht="12.75" customHeight="1" x14ac:dyDescent="0.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1:15" ht="12.75" customHeight="1" x14ac:dyDescent="0.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</row>
    <row r="179" spans="1:15" ht="12.75" customHeight="1" x14ac:dyDescent="0.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1:15" ht="12.75" customHeight="1" x14ac:dyDescent="0.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</row>
    <row r="181" spans="1:15" ht="12.75" customHeight="1" x14ac:dyDescent="0.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</row>
    <row r="182" spans="1:15" ht="12.75" customHeight="1" x14ac:dyDescent="0.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</row>
    <row r="183" spans="1:15" ht="12.75" customHeight="1" x14ac:dyDescent="0.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</row>
    <row r="184" spans="1:15" ht="12.75" customHeight="1" x14ac:dyDescent="0.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</row>
    <row r="185" spans="1:15" ht="12.75" customHeight="1" x14ac:dyDescent="0.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</row>
    <row r="186" spans="1:15" ht="12.75" customHeight="1" x14ac:dyDescent="0.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</row>
    <row r="187" spans="1:15" ht="12.75" customHeight="1" x14ac:dyDescent="0.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</row>
    <row r="188" spans="1:15" ht="12.75" customHeight="1" x14ac:dyDescent="0.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</row>
    <row r="189" spans="1:15" ht="12.75" customHeight="1" x14ac:dyDescent="0.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</row>
    <row r="190" spans="1:15" ht="12.75" customHeight="1" x14ac:dyDescent="0.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</row>
    <row r="191" spans="1:15" ht="12.75" customHeight="1" x14ac:dyDescent="0.2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1:15" ht="12.75" customHeight="1" x14ac:dyDescent="0.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3" spans="1:15" ht="12.75" customHeight="1" x14ac:dyDescent="0.2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</row>
    <row r="194" spans="1:15" ht="12.75" customHeight="1" x14ac:dyDescent="0.2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</row>
    <row r="195" spans="1:15" ht="12.75" customHeight="1" x14ac:dyDescent="0.2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</row>
    <row r="196" spans="1:15" ht="12.75" customHeight="1" x14ac:dyDescent="0.2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</row>
    <row r="197" spans="1:15" ht="12.75" customHeight="1" x14ac:dyDescent="0.2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1:15" ht="12.75" customHeight="1" x14ac:dyDescent="0.2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1:15" ht="12.75" customHeight="1" x14ac:dyDescent="0.2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</row>
    <row r="200" spans="1:15" ht="12.75" customHeight="1" x14ac:dyDescent="0.2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</row>
    <row r="201" spans="1:15" ht="12.75" customHeight="1" x14ac:dyDescent="0.2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</row>
    <row r="202" spans="1:15" ht="12.75" customHeight="1" x14ac:dyDescent="0.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</row>
    <row r="203" spans="1:15" ht="12.75" customHeight="1" x14ac:dyDescent="0.2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</row>
    <row r="204" spans="1:15" ht="12.75" customHeight="1" x14ac:dyDescent="0.2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</row>
    <row r="205" spans="1:15" ht="12.75" customHeight="1" x14ac:dyDescent="0.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</row>
    <row r="206" spans="1:15" ht="12.75" customHeight="1" x14ac:dyDescent="0.2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1:15" ht="12.75" customHeight="1" x14ac:dyDescent="0.2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</row>
    <row r="208" spans="1:15" ht="12.75" customHeight="1" x14ac:dyDescent="0.2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</row>
    <row r="209" spans="1:15" ht="12.75" customHeight="1" x14ac:dyDescent="0.2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</row>
    <row r="210" spans="1:15" ht="12.75" customHeight="1" x14ac:dyDescent="0.2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</row>
    <row r="211" spans="1:15" ht="12.75" customHeight="1" x14ac:dyDescent="0.2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</row>
    <row r="212" spans="1:15" ht="12.75" customHeight="1" x14ac:dyDescent="0.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</row>
    <row r="213" spans="1:15" ht="12.75" customHeight="1" x14ac:dyDescent="0.2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</row>
    <row r="214" spans="1:15" ht="12.75" customHeight="1" x14ac:dyDescent="0.2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1:15" ht="12.75" customHeight="1" x14ac:dyDescent="0.2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</row>
    <row r="216" spans="1:15" ht="12.75" customHeight="1" x14ac:dyDescent="0.2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</row>
    <row r="217" spans="1:15" ht="12.75" customHeight="1" x14ac:dyDescent="0.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</row>
    <row r="218" spans="1:15" ht="12.75" customHeight="1" x14ac:dyDescent="0.2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</row>
    <row r="219" spans="1:15" ht="12.75" customHeight="1" x14ac:dyDescent="0.2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</row>
    <row r="220" spans="1:15" ht="12.75" customHeight="1" x14ac:dyDescent="0.2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</row>
    <row r="221" spans="1:15" ht="12.75" customHeight="1" x14ac:dyDescent="0.2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</row>
    <row r="222" spans="1:15" ht="12.75" customHeight="1" x14ac:dyDescent="0.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1:15" ht="12.75" customHeight="1" x14ac:dyDescent="0.2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4" spans="1:15" ht="12.75" customHeight="1" x14ac:dyDescent="0.2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</row>
    <row r="225" spans="1:15" ht="12.75" customHeight="1" x14ac:dyDescent="0.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</row>
    <row r="226" spans="1:15" ht="12.75" customHeight="1" x14ac:dyDescent="0.2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</row>
    <row r="227" spans="1:15" ht="12.75" customHeight="1" x14ac:dyDescent="0.2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</row>
    <row r="228" spans="1:15" ht="12.75" customHeight="1" x14ac:dyDescent="0.2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1:15" ht="12.75" customHeight="1" x14ac:dyDescent="0.2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1:15" ht="12.75" customHeight="1" x14ac:dyDescent="0.2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1:15" ht="12.75" customHeight="1" x14ac:dyDescent="0.2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1:15" ht="12.75" customHeight="1" x14ac:dyDescent="0.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1:15" ht="12.75" customHeight="1" x14ac:dyDescent="0.2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1:15" ht="12.75" customHeight="1" x14ac:dyDescent="0.2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</row>
    <row r="235" spans="1:15" ht="12.75" customHeight="1" x14ac:dyDescent="0.2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</row>
    <row r="236" spans="1:15" ht="12.75" customHeight="1" x14ac:dyDescent="0.2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</row>
    <row r="237" spans="1:15" ht="12.75" customHeight="1" x14ac:dyDescent="0.2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</row>
    <row r="238" spans="1:15" ht="12.75" customHeight="1" x14ac:dyDescent="0.2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</row>
    <row r="239" spans="1:15" ht="12.75" customHeight="1" x14ac:dyDescent="0.2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1:15" ht="12.75" customHeight="1" x14ac:dyDescent="0.2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</row>
    <row r="241" spans="1:15" ht="12.75" customHeight="1" x14ac:dyDescent="0.2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</row>
    <row r="242" spans="1:15" ht="12.75" customHeight="1" x14ac:dyDescent="0.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</row>
    <row r="243" spans="1:15" ht="12.75" customHeight="1" x14ac:dyDescent="0.2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</row>
    <row r="244" spans="1:15" ht="12.75" customHeight="1" x14ac:dyDescent="0.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</row>
    <row r="245" spans="1:15" ht="12.75" customHeight="1" x14ac:dyDescent="0.2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1:15" ht="12.75" customHeight="1" x14ac:dyDescent="0.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</row>
    <row r="247" spans="1:15" ht="12.75" customHeight="1" x14ac:dyDescent="0.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1:15" ht="12.75" customHeight="1" x14ac:dyDescent="0.2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1:15" ht="12.75" customHeight="1" x14ac:dyDescent="0.2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1:15" ht="12.75" customHeight="1" x14ac:dyDescent="0.2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1:15" ht="12.75" customHeight="1" x14ac:dyDescent="0.2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1:15" ht="12.75" customHeight="1" x14ac:dyDescent="0.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1:15" ht="12.75" customHeight="1" x14ac:dyDescent="0.2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1:15" ht="12.75" customHeight="1" x14ac:dyDescent="0.2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1:15" ht="12.75" customHeight="1" x14ac:dyDescent="0.2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1:15" ht="12.75" customHeight="1" x14ac:dyDescent="0.2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1:15" ht="12.75" customHeight="1" x14ac:dyDescent="0.2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1:15" ht="12.75" customHeight="1" x14ac:dyDescent="0.2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1:15" ht="12.75" customHeight="1" x14ac:dyDescent="0.2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1:15" ht="12.75" customHeight="1" x14ac:dyDescent="0.2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1:15" ht="12.75" customHeight="1" x14ac:dyDescent="0.2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1:15" ht="12.75" customHeight="1" x14ac:dyDescent="0.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1:15" ht="12.75" customHeight="1" x14ac:dyDescent="0.2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1:15" ht="12.75" customHeight="1" x14ac:dyDescent="0.2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1:15" ht="12.75" customHeight="1" x14ac:dyDescent="0.2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1:15" ht="12.75" customHeight="1" x14ac:dyDescent="0.2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1:15" ht="12.75" customHeight="1" x14ac:dyDescent="0.2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1:15" ht="12.75" customHeight="1" x14ac:dyDescent="0.2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1:15" ht="12.75" customHeight="1" x14ac:dyDescent="0.2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1:15" ht="12.75" customHeight="1" x14ac:dyDescent="0.2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1:15" ht="15.75" customHeight="1" x14ac:dyDescent="0.2"/>
    <row r="272" spans="1:1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pageMargins left="0.90551181102362199" right="0.51181102362204722" top="0.74803149606299213" bottom="0.74803149606299213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1"/>
  <sheetViews>
    <sheetView workbookViewId="0"/>
  </sheetViews>
  <sheetFormatPr defaultColWidth="12.5703125" defaultRowHeight="15" customHeight="1" x14ac:dyDescent="0.2"/>
  <cols>
    <col min="1" max="1" width="76.7109375" customWidth="1"/>
    <col min="2" max="2" width="8.5703125" customWidth="1"/>
    <col min="3" max="3" width="12.140625" customWidth="1"/>
    <col min="4" max="4" width="15.42578125" customWidth="1"/>
    <col min="5" max="5" width="14.5703125" customWidth="1"/>
    <col min="6" max="6" width="11.7109375" customWidth="1"/>
  </cols>
  <sheetData>
    <row r="1" spans="1:6" x14ac:dyDescent="0.2">
      <c r="A1" s="276" t="s">
        <v>260</v>
      </c>
      <c r="B1" s="246"/>
      <c r="C1" s="246"/>
      <c r="D1" s="246"/>
      <c r="E1" s="246"/>
      <c r="F1" s="247"/>
    </row>
    <row r="2" spans="1:6" x14ac:dyDescent="0.2">
      <c r="A2" s="225"/>
      <c r="B2" s="225"/>
      <c r="C2" s="225"/>
      <c r="D2" s="225"/>
      <c r="E2" s="225"/>
      <c r="F2" s="225"/>
    </row>
    <row r="3" spans="1:6" x14ac:dyDescent="0.2">
      <c r="A3" s="277" t="s">
        <v>261</v>
      </c>
      <c r="B3" s="246"/>
      <c r="C3" s="246"/>
      <c r="D3" s="246"/>
      <c r="E3" s="246"/>
      <c r="F3" s="247"/>
    </row>
    <row r="4" spans="1:6" x14ac:dyDescent="0.2">
      <c r="A4" s="226" t="s">
        <v>129</v>
      </c>
      <c r="B4" s="226"/>
      <c r="C4" s="226"/>
      <c r="D4" s="226"/>
      <c r="E4" s="226"/>
      <c r="F4" s="226"/>
    </row>
    <row r="5" spans="1:6" x14ac:dyDescent="0.2">
      <c r="A5" s="227" t="s">
        <v>262</v>
      </c>
      <c r="B5" s="228" t="s">
        <v>263</v>
      </c>
      <c r="C5" s="228" t="s">
        <v>264</v>
      </c>
      <c r="D5" s="228" t="s">
        <v>265</v>
      </c>
      <c r="E5" s="228" t="s">
        <v>266</v>
      </c>
      <c r="F5" s="229" t="s">
        <v>267</v>
      </c>
    </row>
    <row r="6" spans="1:6" x14ac:dyDescent="0.2">
      <c r="A6" s="230" t="s">
        <v>268</v>
      </c>
      <c r="B6" s="231" t="s">
        <v>269</v>
      </c>
      <c r="C6" s="232">
        <v>52.5</v>
      </c>
      <c r="D6" s="233">
        <v>25</v>
      </c>
      <c r="E6" s="233">
        <f t="shared" ref="E6:E8" si="0">C6*D6</f>
        <v>1312.5</v>
      </c>
      <c r="F6" s="234"/>
    </row>
    <row r="7" spans="1:6" x14ac:dyDescent="0.2">
      <c r="A7" s="230" t="s">
        <v>270</v>
      </c>
      <c r="B7" s="231" t="s">
        <v>271</v>
      </c>
      <c r="C7" s="232">
        <v>612.5</v>
      </c>
      <c r="D7" s="233">
        <v>2.35</v>
      </c>
      <c r="E7" s="233">
        <f t="shared" si="0"/>
        <v>1439.375</v>
      </c>
      <c r="F7" s="234"/>
    </row>
    <row r="8" spans="1:6" x14ac:dyDescent="0.2">
      <c r="A8" s="230" t="s">
        <v>272</v>
      </c>
      <c r="B8" s="231" t="s">
        <v>263</v>
      </c>
      <c r="C8" s="232">
        <v>7</v>
      </c>
      <c r="D8" s="233">
        <v>17.399999999999999</v>
      </c>
      <c r="E8" s="233">
        <f t="shared" si="0"/>
        <v>121.79999999999998</v>
      </c>
      <c r="F8" s="234"/>
    </row>
    <row r="9" spans="1:6" x14ac:dyDescent="0.2">
      <c r="A9" s="230" t="s">
        <v>273</v>
      </c>
      <c r="B9" s="231"/>
      <c r="C9" s="232"/>
      <c r="D9" s="235"/>
      <c r="E9" s="233">
        <f>E6+E8</f>
        <v>1434.3</v>
      </c>
      <c r="F9" s="236"/>
    </row>
    <row r="10" spans="1:6" x14ac:dyDescent="0.2">
      <c r="A10" s="225"/>
      <c r="B10" s="225"/>
      <c r="C10" s="225"/>
      <c r="D10" s="237" t="s">
        <v>37</v>
      </c>
      <c r="E10" s="238">
        <v>1</v>
      </c>
      <c r="F10" s="239">
        <f>E9*E10</f>
        <v>1434.3</v>
      </c>
    </row>
    <row r="11" spans="1:6" x14ac:dyDescent="0.2">
      <c r="A11" s="225"/>
      <c r="B11" s="225"/>
      <c r="C11" s="225"/>
      <c r="D11" s="240"/>
      <c r="E11" s="240"/>
      <c r="F11" s="241"/>
    </row>
  </sheetData>
  <mergeCells count="2">
    <mergeCell ref="A1:F1"/>
    <mergeCell ref="A3:F3"/>
  </mergeCells>
  <pageMargins left="0.9055118110236221" right="0.51181022504032858" top="0.74803149606299213" bottom="0.74803149606299213" header="0" footer="0"/>
  <pageSetup paperSize="9" fitToHeight="0" orientation="portrait"/>
  <headerFooter>
    <oddFooter>&amp;R&amp;P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1. Hidrojateamento</vt:lpstr>
      <vt:lpstr>2.Encargos Sociais</vt:lpstr>
      <vt:lpstr>3.CAGED</vt:lpstr>
      <vt:lpstr>4.BDI</vt:lpstr>
      <vt:lpstr>5. Depreciação</vt:lpstr>
      <vt:lpstr>6.Remuneração de capital</vt:lpstr>
      <vt:lpstr>7.Destinação final e transporte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dcterms:created xsi:type="dcterms:W3CDTF">2000-12-13T10:02:50Z</dcterms:created>
  <dcterms:modified xsi:type="dcterms:W3CDTF">2024-03-11T19:27:04Z</dcterms:modified>
</cp:coreProperties>
</file>