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19815" windowHeight="9150"/>
  </bookViews>
  <sheets>
    <sheet name="DESINSETIZAÇÃO" sheetId="1" r:id="rId1"/>
    <sheet name="BDI" sheetId="2" r:id="rId2"/>
    <sheet name="EPIs" sheetId="3" r:id="rId3"/>
  </sheets>
  <calcPr calcId="144525"/>
  <extLst>
    <ext uri="GoogleSheetsCustomDataVersion2">
      <go:sheetsCustomData xmlns:go="http://customooxmlschemas.google.com/" r:id="rId7" roundtripDataChecksum="uo5MWDsIVB3hgJbZYDL/FAadAh5mnftnl1TG5X68Qms="/>
    </ext>
  </extLst>
</workbook>
</file>

<file path=xl/calcChain.xml><?xml version="1.0" encoding="utf-8"?>
<calcChain xmlns="http://schemas.openxmlformats.org/spreadsheetml/2006/main">
  <c r="Q20" i="3" l="1"/>
  <c r="Q19" i="3"/>
  <c r="Q18" i="3"/>
  <c r="Q17" i="3"/>
  <c r="Q16" i="3"/>
  <c r="Q15" i="3"/>
  <c r="Q14" i="3"/>
  <c r="Q13" i="3"/>
  <c r="Q12" i="3"/>
  <c r="Q21" i="3" s="1"/>
  <c r="E25" i="1" s="1"/>
  <c r="Q9" i="3"/>
  <c r="E26" i="1" s="1"/>
  <c r="Q8" i="3"/>
  <c r="Q7" i="3"/>
  <c r="Q6" i="3"/>
  <c r="Q5" i="3"/>
  <c r="C9" i="2"/>
  <c r="C14" i="2" s="1"/>
  <c r="C40" i="1" s="1"/>
  <c r="F7" i="2"/>
  <c r="E7" i="2"/>
  <c r="D7" i="2"/>
  <c r="F34" i="1"/>
  <c r="E9" i="1" s="1"/>
  <c r="F21" i="1"/>
  <c r="A10" i="1"/>
  <c r="A9" i="1"/>
  <c r="A8" i="1"/>
  <c r="E7" i="1"/>
  <c r="A7" i="1"/>
  <c r="F27" i="1" l="1"/>
  <c r="F36" i="1" l="1"/>
  <c r="E8" i="1"/>
  <c r="D40" i="1" l="1"/>
  <c r="E40" i="1" s="1"/>
  <c r="F41" i="1" s="1"/>
  <c r="E10" i="1" l="1"/>
  <c r="F43" i="1"/>
  <c r="F45" i="1" s="1"/>
  <c r="F48" i="1" s="1"/>
  <c r="E11" i="1" l="1"/>
  <c r="F11" i="1" l="1"/>
  <c r="F9" i="1"/>
  <c r="F7" i="1"/>
  <c r="F8" i="1"/>
  <c r="F10" i="1"/>
</calcChain>
</file>

<file path=xl/comments1.xml><?xml version="1.0" encoding="utf-8"?>
<comments xmlns="http://schemas.openxmlformats.org/spreadsheetml/2006/main">
  <authors>
    <author/>
  </authors>
  <commentList>
    <comment ref="C6" authorId="0">
      <text>
        <r>
          <rPr>
            <sz val="11"/>
            <color theme="1"/>
            <rFont val="Arial"/>
            <scheme val="minor"/>
          </rPr>
          <t>======
ID#AAAAM6gfWB4
Clauber Bridi    (2021-06-25 13:00:57)
Informar o % de Administração Central estimado</t>
        </r>
      </text>
    </comment>
    <comment ref="C7" authorId="0">
      <text>
        <r>
          <rPr>
            <sz val="11"/>
            <color theme="1"/>
            <rFont val="Arial"/>
            <scheme val="minor"/>
          </rPr>
          <t>======
ID#AAAAM6gfWB8
Clauber Bridi    (2021-06-25 13:00:57)
Informar o % de Seguros, Riscos e Garantia estimado</t>
        </r>
      </text>
    </comment>
    <comment ref="C8" authorId="0">
      <text>
        <r>
          <rPr>
            <sz val="11"/>
            <color theme="1"/>
            <rFont val="Arial"/>
            <scheme val="minor"/>
          </rPr>
          <t>======
ID#AAAAM6gfWBw
Clauber Bridi    (2021-06-25 13:00:57)
Informar o % de Lucro estimado</t>
        </r>
      </text>
    </comment>
    <comment ref="E9" authorId="0">
      <text>
        <r>
          <rPr>
            <sz val="11"/>
            <color theme="1"/>
            <rFont val="Arial"/>
            <scheme val="minor"/>
          </rPr>
          <t>======
ID#AAAAM6gfWCA
Clauber Bridi    (2021-06-25 13:00:57)
Informar o valor anual da taxa financeira, em percentual. Admite-se utilizar a SELIC</t>
        </r>
      </text>
    </comment>
    <comment ref="C10" authorId="0">
      <text>
        <r>
          <rPr>
            <sz val="11"/>
            <color theme="1"/>
            <rFont val="Arial"/>
            <scheme val="minor"/>
          </rPr>
          <t>======
ID#AAAAM6gfWBs
Clauber Bridi    (2021-06-25 13:00:57)
Informar o percentual de ISS, de acordo com a legislação tributária do município onde serão prestados os serviços. De 2% até o limite de 5%.</t>
        </r>
      </text>
    </comment>
    <comment ref="E10" authorId="0">
      <text>
        <r>
          <rPr>
            <sz val="11"/>
            <color theme="1"/>
            <rFont val="Arial"/>
            <scheme val="minor"/>
          </rPr>
          <t>======
ID#AAAAM6gfWB0
Clauber Bridi    (2021-06-25 13:00:57)
Informar a média de dias úteis entre data de pagamento prevista no contrato e a data final do período de adimplemento da parcela</t>
        </r>
      </text>
    </comment>
    <comment ref="C11" authorId="0">
      <text>
        <r>
          <rPr>
            <sz val="11"/>
            <color theme="1"/>
            <rFont val="Arial"/>
            <scheme val="minor"/>
          </rPr>
          <t>======
ID#AAAAM6gfWCE
Clauber Bridi    (2021-06-25 13:00:57)
Informar o valor estimado de PIS/COFINS. 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D1SsSuVeJd4DNJdH72bdJd3KaPg=="/>
    </ext>
  </extLst>
</comments>
</file>

<file path=xl/sharedStrings.xml><?xml version="1.0" encoding="utf-8"?>
<sst xmlns="http://schemas.openxmlformats.org/spreadsheetml/2006/main" count="131" uniqueCount="83">
  <si>
    <t>PLANILHA DE CUSTOS</t>
  </si>
  <si>
    <t>ITEM 1 - DESINSETIZAÇÃO/EXPURGO DE MORCEGOS</t>
  </si>
  <si>
    <t>ORÇAMENTO SINTÉTICO</t>
  </si>
  <si>
    <t>DESCRIÇÃO DO ITEM</t>
  </si>
  <si>
    <t>CUSTO (R$/ANO)</t>
  </si>
  <si>
    <t>%</t>
  </si>
  <si>
    <t xml:space="preserve">PREÇO TOTAL ANO </t>
  </si>
  <si>
    <t>Fator de Utilização (FU)</t>
  </si>
  <si>
    <t>1- PESSOAL E ENCARGOS</t>
  </si>
  <si>
    <t>DESCRIÇÃO</t>
  </si>
  <si>
    <t>QUANTIDADE</t>
  </si>
  <si>
    <t>CUSTO UNITÁRIO</t>
  </si>
  <si>
    <t>TOTAL</t>
  </si>
  <si>
    <t>Custo de pessoal e encargos</t>
  </si>
  <si>
    <t>Fator de utilização</t>
  </si>
  <si>
    <t>2- INSUMOS E EPIs</t>
  </si>
  <si>
    <t>Insumos</t>
  </si>
  <si>
    <t>EPIs*</t>
  </si>
  <si>
    <t>Foi considerada a utilização dos EPIs em 40 aplicações</t>
  </si>
  <si>
    <t>3- DESLOCAMENTO</t>
  </si>
  <si>
    <t xml:space="preserve">Deslocamento </t>
  </si>
  <si>
    <t>CUSTO TOTAL ANUAL COM DESPESAS OPERACIONAIS (R$/ANO)</t>
  </si>
  <si>
    <t>4- BENEFÍCIOS E DESPESAS INDIRETAS (BDI)</t>
  </si>
  <si>
    <t>UNIDADE</t>
  </si>
  <si>
    <t>SUBTOTAL</t>
  </si>
  <si>
    <t>Benefícios e despesas indiretas</t>
  </si>
  <si>
    <t>CUSTO COM BDI</t>
  </si>
  <si>
    <t>PREÇO TOTAL (R$/ANO)</t>
  </si>
  <si>
    <t>QTDE VISITAS</t>
  </si>
  <si>
    <t>PREÇO POR APLICAÇÃO</t>
  </si>
  <si>
    <t>2.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</si>
  <si>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</si>
  <si>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</si>
  <si>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</si>
  <si>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</si>
  <si>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</si>
  <si>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</si>
  <si>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</si>
  <si>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</si>
  <si>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</si>
  <si>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</si>
  <si>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</si>
  <si>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</si>
  <si>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</si>
  <si>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</si>
  <si>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</si>
  <si>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</si>
  <si>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</si>
  <si>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</si>
  <si>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</si>
  <si>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</si>
  <si>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2- EPIs e Insumos</t>
  </si>
  <si>
    <t>EPIs</t>
  </si>
  <si>
    <t>ITEM</t>
  </si>
  <si>
    <t>QTD</t>
  </si>
  <si>
    <t>UN</t>
  </si>
  <si>
    <t>ESPECIFICAÇÃO DO MATERIAL/SERVIÇO</t>
  </si>
  <si>
    <t>BANCO DE PREÇOS</t>
  </si>
  <si>
    <t>ISIDORO FERRAGEM LTDA</t>
  </si>
  <si>
    <t>CASA TONI COMERCIO DE TINTAS LTDA</t>
  </si>
  <si>
    <t>M.D. GOMES &amp; CIA. LTDA.</t>
  </si>
  <si>
    <t>MIXSEG COMERCIO DE EQUIPAMENTOS DE SEGURANCA LTDA</t>
  </si>
  <si>
    <t>ELASTOBOR BORRACHAS E PLASTICOS LTDA</t>
  </si>
  <si>
    <t>GILVAN RODRIGUES DOS SANTOS CONFECCOES</t>
  </si>
  <si>
    <t>AGRONATIVO COMERCIO DE PRODUTOS AGROPECUARIO LTDA</t>
  </si>
  <si>
    <t>COMPRAR DEFENSIVOS</t>
  </si>
  <si>
    <t>AGROROUNDUP</t>
  </si>
  <si>
    <t>MÉDIA TOTAL</t>
  </si>
  <si>
    <t>UNID</t>
  </si>
  <si>
    <t>KIT RESPIRADOR 3M 6200 SEMI FACIAL C/ CARTUCHO HB004643753</t>
  </si>
  <si>
    <t>UNIFORME COM TECIDO DE SARJA</t>
  </si>
  <si>
    <t>LUVA DE LÁTEX PUNHO LONGO</t>
  </si>
  <si>
    <t>BOTINA IMBISEG-000SB10</t>
  </si>
  <si>
    <t>Total</t>
  </si>
  <si>
    <t>GEL REPELENTE</t>
  </si>
  <si>
    <t>PASTILHAS REPELENTE</t>
  </si>
  <si>
    <t>ARMADILHA ADESIVA PARA RATOS</t>
  </si>
  <si>
    <t>CIPERMATRINA</t>
  </si>
  <si>
    <t>DICLORVÓS</t>
  </si>
  <si>
    <t>HIPOCLORITO DE SÓDIO SOLUÇÃO 2,5%</t>
  </si>
  <si>
    <t>JIMO TBF CONCENTRADO</t>
  </si>
  <si>
    <t>RATICIDA EM BLOCOS</t>
  </si>
  <si>
    <t>LAMBDA CIALOTRINA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</si>
</sst>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"/>
    <numFmt numFmtId="165" formatCode="[$R$ -416]#,##0.00"/>
  </numFmts>
  <fonts count="14">
    <font>
      <sz val="11"/>
      <color theme="1"/>
      <name val="Arial"/>
      <scheme val="minor"/>
    </font>
    <font>
      <b/>
      <sz val="14"/>
      <color theme="1"/>
      <name val="Arial"/>
    </font>
    <font>
      <sz val="11"/>
      <name val="Arial"/>
    </font>
    <font>
      <sz val="10"/>
      <color theme="1"/>
      <name val="Times New Roman"/>
    </font>
    <font>
      <b/>
      <sz val="10"/>
      <color theme="1"/>
      <name val="Arial"/>
    </font>
    <font>
      <sz val="10"/>
      <color theme="1"/>
      <name val="Arial"/>
    </font>
    <font>
      <b/>
      <sz val="11"/>
      <color rgb="FF000000"/>
      <name val="Arial"/>
    </font>
    <font>
      <sz val="11"/>
      <color theme="1"/>
      <name val="Arial"/>
    </font>
    <font>
      <b/>
      <sz val="12"/>
      <color theme="1"/>
      <name val="Arial"/>
    </font>
    <font>
      <b/>
      <sz val="11"/>
      <color theme="1"/>
      <name val="Arial"/>
    </font>
    <font>
      <b/>
      <sz val="11"/>
      <color rgb="FF000000"/>
      <name val="&quot;Times New Roman&quot;"/>
    </font>
    <font>
      <b/>
      <sz val="13"/>
      <color rgb="FF000000"/>
      <name val="&quot;Times New Roman&quot;"/>
    </font>
    <font>
      <sz val="13"/>
      <color rgb="FF000000"/>
      <name val="&quot;Times New Roman&quot;"/>
    </font>
    <font>
      <sz val="11"/>
      <color rgb="FF222222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 applyFont="1" applyAlignment="1"/>
    <xf numFmtId="0" fontId="3" fillId="2" borderId="3" xfId="0" applyFont="1" applyFill="1" applyBorder="1"/>
    <xf numFmtId="0" fontId="3" fillId="0" borderId="0" xfId="0" applyFont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64" fontId="4" fillId="2" borderId="11" xfId="0" applyNumberFormat="1" applyFont="1" applyFill="1" applyBorder="1"/>
    <xf numFmtId="10" fontId="4" fillId="2" borderId="12" xfId="0" applyNumberFormat="1" applyFont="1" applyFill="1" applyBorder="1" applyAlignment="1">
      <alignment horizontal="center"/>
    </xf>
    <xf numFmtId="164" fontId="3" fillId="2" borderId="3" xfId="0" applyNumberFormat="1" applyFont="1" applyFill="1" applyBorder="1"/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center"/>
    </xf>
    <xf numFmtId="9" fontId="4" fillId="2" borderId="15" xfId="0" applyNumberFormat="1" applyFont="1" applyFill="1" applyBorder="1" applyAlignment="1">
      <alignment horizontal="center"/>
    </xf>
    <xf numFmtId="164" fontId="4" fillId="2" borderId="16" xfId="0" applyNumberFormat="1" applyFont="1" applyFill="1" applyBorder="1"/>
    <xf numFmtId="0" fontId="3" fillId="2" borderId="17" xfId="0" applyFont="1" applyFill="1" applyBorder="1"/>
    <xf numFmtId="0" fontId="4" fillId="2" borderId="1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center"/>
    </xf>
    <xf numFmtId="9" fontId="4" fillId="2" borderId="20" xfId="0" applyNumberFormat="1" applyFont="1" applyFill="1" applyBorder="1" applyAlignment="1">
      <alignment horizontal="center"/>
    </xf>
    <xf numFmtId="164" fontId="4" fillId="2" borderId="21" xfId="0" applyNumberFormat="1" applyFont="1" applyFill="1" applyBorder="1"/>
    <xf numFmtId="0" fontId="4" fillId="2" borderId="4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center"/>
    </xf>
    <xf numFmtId="164" fontId="4" fillId="2" borderId="23" xfId="0" applyNumberFormat="1" applyFont="1" applyFill="1" applyBorder="1"/>
    <xf numFmtId="10" fontId="4" fillId="2" borderId="7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10" fontId="4" fillId="2" borderId="11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4" fillId="2" borderId="24" xfId="0" applyFont="1" applyFill="1" applyBorder="1"/>
    <xf numFmtId="0" fontId="4" fillId="2" borderId="23" xfId="0" applyFont="1" applyFill="1" applyBorder="1" applyAlignment="1">
      <alignment horizont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3" fontId="5" fillId="2" borderId="12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2" fontId="5" fillId="2" borderId="26" xfId="0" applyNumberFormat="1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4" fillId="2" borderId="2" xfId="0" applyFont="1" applyFill="1" applyBorder="1" applyAlignment="1">
      <alignment horizontal="left" wrapText="1"/>
    </xf>
    <xf numFmtId="0" fontId="4" fillId="2" borderId="28" xfId="0" applyFont="1" applyFill="1" applyBorder="1" applyAlignment="1">
      <alignment horizontal="left" wrapText="1"/>
    </xf>
    <xf numFmtId="0" fontId="4" fillId="2" borderId="29" xfId="0" applyFont="1" applyFill="1" applyBorder="1" applyAlignment="1">
      <alignment horizontal="left" wrapText="1"/>
    </xf>
    <xf numFmtId="0" fontId="5" fillId="2" borderId="12" xfId="0" applyFont="1" applyFill="1" applyBorder="1" applyAlignment="1"/>
    <xf numFmtId="3" fontId="5" fillId="2" borderId="12" xfId="0" applyNumberFormat="1" applyFont="1" applyFill="1" applyBorder="1" applyAlignment="1">
      <alignment horizontal="center"/>
    </xf>
    <xf numFmtId="165" fontId="5" fillId="3" borderId="12" xfId="0" applyNumberFormat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65" fontId="5" fillId="3" borderId="12" xfId="0" applyNumberFormat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32" xfId="0" applyFont="1" applyFill="1" applyBorder="1"/>
    <xf numFmtId="0" fontId="3" fillId="2" borderId="0" xfId="0" applyFont="1" applyFill="1"/>
    <xf numFmtId="0" fontId="3" fillId="2" borderId="20" xfId="0" applyFont="1" applyFill="1" applyBorder="1"/>
    <xf numFmtId="0" fontId="5" fillId="2" borderId="34" xfId="0" applyFont="1" applyFill="1" applyBorder="1" applyAlignment="1"/>
    <xf numFmtId="0" fontId="5" fillId="2" borderId="34" xfId="0" applyFont="1" applyFill="1" applyBorder="1" applyAlignment="1">
      <alignment horizontal="center"/>
    </xf>
    <xf numFmtId="3" fontId="5" fillId="3" borderId="34" xfId="0" applyNumberFormat="1" applyFont="1" applyFill="1" applyBorder="1" applyAlignment="1">
      <alignment horizontal="center"/>
    </xf>
    <xf numFmtId="164" fontId="5" fillId="3" borderId="34" xfId="0" applyNumberFormat="1" applyFont="1" applyFill="1" applyBorder="1" applyAlignment="1">
      <alignment horizontal="left"/>
    </xf>
    <xf numFmtId="0" fontId="5" fillId="2" borderId="31" xfId="0" applyFont="1" applyFill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3" fillId="2" borderId="35" xfId="0" applyFont="1" applyFill="1" applyBorder="1"/>
    <xf numFmtId="0" fontId="3" fillId="2" borderId="36" xfId="0" applyFont="1" applyFill="1" applyBorder="1"/>
    <xf numFmtId="164" fontId="5" fillId="2" borderId="37" xfId="0" applyNumberFormat="1" applyFont="1" applyFill="1" applyBorder="1" applyAlignment="1">
      <alignment horizontal="left"/>
    </xf>
    <xf numFmtId="2" fontId="5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left"/>
    </xf>
    <xf numFmtId="0" fontId="4" fillId="2" borderId="4" xfId="0" applyFont="1" applyFill="1" applyBorder="1" applyAlignment="1"/>
    <xf numFmtId="0" fontId="5" fillId="2" borderId="5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left"/>
    </xf>
    <xf numFmtId="2" fontId="5" fillId="2" borderId="38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left"/>
    </xf>
    <xf numFmtId="164" fontId="4" fillId="2" borderId="20" xfId="0" applyNumberFormat="1" applyFont="1" applyFill="1" applyBorder="1" applyAlignment="1">
      <alignment horizontal="left"/>
    </xf>
    <xf numFmtId="10" fontId="5" fillId="2" borderId="12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horizontal="left"/>
    </xf>
    <xf numFmtId="0" fontId="4" fillId="2" borderId="4" xfId="0" applyFont="1" applyFill="1" applyBorder="1"/>
    <xf numFmtId="0" fontId="3" fillId="2" borderId="39" xfId="0" applyFont="1" applyFill="1" applyBorder="1"/>
    <xf numFmtId="164" fontId="5" fillId="2" borderId="39" xfId="0" applyNumberFormat="1" applyFont="1" applyFill="1" applyBorder="1" applyAlignment="1">
      <alignment horizontal="left"/>
    </xf>
    <xf numFmtId="164" fontId="4" fillId="2" borderId="39" xfId="0" applyNumberFormat="1" applyFont="1" applyFill="1" applyBorder="1" applyAlignment="1">
      <alignment horizontal="left"/>
    </xf>
    <xf numFmtId="0" fontId="4" fillId="2" borderId="35" xfId="0" applyFont="1" applyFill="1" applyBorder="1"/>
    <xf numFmtId="0" fontId="5" fillId="2" borderId="36" xfId="0" applyFont="1" applyFill="1" applyBorder="1" applyAlignment="1">
      <alignment horizontal="center"/>
    </xf>
    <xf numFmtId="164" fontId="5" fillId="2" borderId="37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left"/>
    </xf>
    <xf numFmtId="0" fontId="3" fillId="2" borderId="40" xfId="0" applyFont="1" applyFill="1" applyBorder="1"/>
    <xf numFmtId="164" fontId="4" fillId="2" borderId="16" xfId="0" applyNumberFormat="1" applyFont="1" applyFill="1" applyBorder="1" applyAlignment="1">
      <alignment horizontal="center"/>
    </xf>
    <xf numFmtId="164" fontId="4" fillId="2" borderId="35" xfId="0" applyNumberFormat="1" applyFont="1" applyFill="1" applyBorder="1" applyAlignment="1">
      <alignment horizontal="left"/>
    </xf>
    <xf numFmtId="0" fontId="4" fillId="2" borderId="27" xfId="0" applyFont="1" applyFill="1" applyBorder="1" applyAlignment="1">
      <alignment horizontal="center"/>
    </xf>
    <xf numFmtId="2" fontId="4" fillId="2" borderId="27" xfId="0" applyNumberFormat="1" applyFont="1" applyFill="1" applyBorder="1" applyAlignment="1">
      <alignment horizontal="center"/>
    </xf>
    <xf numFmtId="165" fontId="4" fillId="2" borderId="27" xfId="0" applyNumberFormat="1" applyFont="1" applyFill="1" applyBorder="1" applyAlignment="1">
      <alignment horizontal="center"/>
    </xf>
    <xf numFmtId="164" fontId="5" fillId="2" borderId="36" xfId="0" applyNumberFormat="1" applyFont="1" applyFill="1" applyBorder="1" applyAlignment="1">
      <alignment horizontal="center"/>
    </xf>
    <xf numFmtId="164" fontId="5" fillId="2" borderId="36" xfId="0" applyNumberFormat="1" applyFont="1" applyFill="1" applyBorder="1" applyAlignment="1">
      <alignment horizontal="left"/>
    </xf>
    <xf numFmtId="2" fontId="4" fillId="2" borderId="37" xfId="0" applyNumberFormat="1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164" fontId="5" fillId="2" borderId="20" xfId="0" applyNumberFormat="1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7" fillId="2" borderId="3" xfId="0" applyFont="1" applyFill="1" applyBorder="1"/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/>
    </xf>
    <xf numFmtId="0" fontId="8" fillId="2" borderId="4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left" vertical="center"/>
    </xf>
    <xf numFmtId="0" fontId="7" fillId="2" borderId="46" xfId="0" applyFont="1" applyFill="1" applyBorder="1"/>
    <xf numFmtId="9" fontId="7" fillId="2" borderId="51" xfId="0" applyNumberFormat="1" applyFont="1" applyFill="1" applyBorder="1"/>
    <xf numFmtId="9" fontId="7" fillId="2" borderId="11" xfId="0" applyNumberFormat="1" applyFont="1" applyFill="1" applyBorder="1" applyAlignment="1">
      <alignment horizontal="center"/>
    </xf>
    <xf numFmtId="9" fontId="7" fillId="2" borderId="52" xfId="0" applyNumberFormat="1" applyFont="1" applyFill="1" applyBorder="1"/>
    <xf numFmtId="0" fontId="7" fillId="2" borderId="53" xfId="0" applyFont="1" applyFill="1" applyBorder="1" applyAlignment="1">
      <alignment horizontal="left" vertical="center"/>
    </xf>
    <xf numFmtId="0" fontId="7" fillId="2" borderId="54" xfId="0" applyFont="1" applyFill="1" applyBorder="1" applyAlignment="1">
      <alignment horizontal="center" vertical="center"/>
    </xf>
    <xf numFmtId="10" fontId="7" fillId="3" borderId="55" xfId="0" applyNumberFormat="1" applyFont="1" applyFill="1" applyBorder="1" applyAlignment="1">
      <alignment horizontal="center" vertical="center"/>
    </xf>
    <xf numFmtId="10" fontId="7" fillId="2" borderId="51" xfId="0" applyNumberFormat="1" applyFont="1" applyFill="1" applyBorder="1" applyAlignment="1">
      <alignment horizontal="right"/>
    </xf>
    <xf numFmtId="10" fontId="7" fillId="2" borderId="11" xfId="0" applyNumberFormat="1" applyFont="1" applyFill="1" applyBorder="1" applyAlignment="1">
      <alignment horizontal="right"/>
    </xf>
    <xf numFmtId="10" fontId="7" fillId="2" borderId="52" xfId="0" applyNumberFormat="1" applyFont="1" applyFill="1" applyBorder="1" applyAlignment="1">
      <alignment horizontal="right"/>
    </xf>
    <xf numFmtId="0" fontId="7" fillId="2" borderId="5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10" fontId="7" fillId="3" borderId="52" xfId="0" applyNumberFormat="1" applyFont="1" applyFill="1" applyBorder="1" applyAlignment="1">
      <alignment horizontal="center" vertical="center"/>
    </xf>
    <xf numFmtId="10" fontId="7" fillId="3" borderId="52" xfId="0" applyNumberFormat="1" applyFont="1" applyFill="1" applyBorder="1" applyAlignment="1">
      <alignment horizontal="center" vertical="center"/>
    </xf>
    <xf numFmtId="10" fontId="7" fillId="2" borderId="11" xfId="0" applyNumberFormat="1" applyFont="1" applyFill="1" applyBorder="1" applyAlignment="1">
      <alignment horizontal="center"/>
    </xf>
    <xf numFmtId="10" fontId="7" fillId="2" borderId="52" xfId="0" applyNumberFormat="1" applyFont="1" applyFill="1" applyBorder="1"/>
    <xf numFmtId="0" fontId="7" fillId="2" borderId="51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center"/>
    </xf>
    <xf numFmtId="0" fontId="7" fillId="2" borderId="52" xfId="0" applyFont="1" applyFill="1" applyBorder="1"/>
    <xf numFmtId="0" fontId="7" fillId="2" borderId="56" xfId="0" applyFont="1" applyFill="1" applyBorder="1" applyAlignment="1">
      <alignment horizontal="left" vertical="center"/>
    </xf>
    <xf numFmtId="10" fontId="7" fillId="3" borderId="58" xfId="0" applyNumberFormat="1" applyFont="1" applyFill="1" applyBorder="1" applyAlignment="1">
      <alignment horizontal="center" vertical="center"/>
    </xf>
    <xf numFmtId="0" fontId="7" fillId="2" borderId="51" xfId="0" applyFont="1" applyFill="1" applyBorder="1"/>
    <xf numFmtId="0" fontId="7" fillId="2" borderId="59" xfId="0" applyFont="1" applyFill="1" applyBorder="1" applyAlignment="1">
      <alignment vertical="center"/>
    </xf>
    <xf numFmtId="0" fontId="7" fillId="2" borderId="60" xfId="0" applyFont="1" applyFill="1" applyBorder="1" applyAlignment="1">
      <alignment vertical="center"/>
    </xf>
    <xf numFmtId="10" fontId="7" fillId="2" borderId="61" xfId="0" applyNumberFormat="1" applyFont="1" applyFill="1" applyBorder="1" applyAlignment="1">
      <alignment vertical="center"/>
    </xf>
    <xf numFmtId="0" fontId="7" fillId="2" borderId="62" xfId="0" applyFont="1" applyFill="1" applyBorder="1" applyAlignment="1">
      <alignment horizontal="left" vertical="center"/>
    </xf>
    <xf numFmtId="0" fontId="7" fillId="2" borderId="63" xfId="0" applyFont="1" applyFill="1" applyBorder="1" applyAlignment="1">
      <alignment horizontal="left" vertical="center"/>
    </xf>
    <xf numFmtId="0" fontId="7" fillId="2" borderId="64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/>
    </xf>
    <xf numFmtId="10" fontId="9" fillId="2" borderId="38" xfId="0" applyNumberFormat="1" applyFont="1" applyFill="1" applyBorder="1" applyAlignment="1">
      <alignment horizontal="center" vertical="center" wrapText="1"/>
    </xf>
    <xf numFmtId="10" fontId="7" fillId="2" borderId="56" xfId="0" applyNumberFormat="1" applyFont="1" applyFill="1" applyBorder="1" applyAlignment="1">
      <alignment horizontal="right"/>
    </xf>
    <xf numFmtId="10" fontId="7" fillId="2" borderId="65" xfId="0" applyNumberFormat="1" applyFont="1" applyFill="1" applyBorder="1" applyAlignment="1">
      <alignment horizontal="right"/>
    </xf>
    <xf numFmtId="10" fontId="7" fillId="2" borderId="58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4" borderId="0" xfId="0" applyFont="1" applyFill="1" applyAlignment="1">
      <alignment horizontal="left"/>
    </xf>
    <xf numFmtId="0" fontId="4" fillId="2" borderId="0" xfId="0" applyFont="1" applyFill="1" applyAlignment="1"/>
    <xf numFmtId="0" fontId="5" fillId="2" borderId="2" xfId="0" applyFont="1" applyFill="1" applyBorder="1" applyAlignment="1">
      <alignment horizontal="left"/>
    </xf>
    <xf numFmtId="0" fontId="5" fillId="2" borderId="28" xfId="0" applyFont="1" applyFill="1" applyBorder="1" applyAlignment="1">
      <alignment horizontal="left"/>
    </xf>
    <xf numFmtId="0" fontId="5" fillId="2" borderId="29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6" xfId="0" applyFont="1" applyFill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0" fillId="0" borderId="0" xfId="0" applyFont="1"/>
    <xf numFmtId="0" fontId="11" fillId="4" borderId="34" xfId="0" applyFont="1" applyFill="1" applyBorder="1" applyAlignment="1">
      <alignment horizontal="center"/>
    </xf>
    <xf numFmtId="0" fontId="12" fillId="4" borderId="67" xfId="0" applyFont="1" applyFill="1" applyBorder="1" applyAlignment="1">
      <alignment horizontal="center"/>
    </xf>
    <xf numFmtId="0" fontId="12" fillId="4" borderId="67" xfId="0" applyFont="1" applyFill="1" applyBorder="1" applyAlignment="1">
      <alignment horizontal="left"/>
    </xf>
    <xf numFmtId="165" fontId="11" fillId="0" borderId="67" xfId="0" applyNumberFormat="1" applyFont="1" applyBorder="1" applyAlignment="1">
      <alignment horizontal="center"/>
    </xf>
    <xf numFmtId="165" fontId="11" fillId="0" borderId="67" xfId="0" applyNumberFormat="1" applyFont="1" applyBorder="1" applyAlignment="1">
      <alignment horizontal="center"/>
    </xf>
    <xf numFmtId="0" fontId="12" fillId="0" borderId="67" xfId="0" applyFont="1" applyBorder="1" applyAlignment="1">
      <alignment horizontal="left"/>
    </xf>
    <xf numFmtId="0" fontId="11" fillId="4" borderId="11" xfId="0" applyFont="1" applyFill="1" applyBorder="1" applyAlignment="1">
      <alignment horizontal="center"/>
    </xf>
    <xf numFmtId="0" fontId="11" fillId="4" borderId="66" xfId="0" applyFont="1" applyFill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2" fillId="0" borderId="67" xfId="0" applyFont="1" applyBorder="1" applyAlignment="1">
      <alignment horizontal="center"/>
    </xf>
    <xf numFmtId="165" fontId="11" fillId="0" borderId="67" xfId="0" applyNumberFormat="1" applyFont="1" applyBorder="1" applyAlignment="1">
      <alignment horizontal="center"/>
    </xf>
    <xf numFmtId="165" fontId="11" fillId="0" borderId="67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165" fontId="11" fillId="0" borderId="11" xfId="0" applyNumberFormat="1" applyFont="1" applyBorder="1" applyAlignment="1">
      <alignment horizontal="center"/>
    </xf>
    <xf numFmtId="0" fontId="13" fillId="4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33" xfId="0" applyFont="1" applyFill="1" applyBorder="1" applyAlignment="1">
      <alignment horizontal="left"/>
    </xf>
    <xf numFmtId="0" fontId="0" fillId="0" borderId="0" xfId="0" applyFont="1" applyAlignment="1"/>
    <xf numFmtId="0" fontId="4" fillId="2" borderId="41" xfId="0" applyFont="1" applyFill="1" applyBorder="1" applyAlignment="1"/>
    <xf numFmtId="0" fontId="2" fillId="0" borderId="42" xfId="0" applyFont="1" applyBorder="1"/>
    <xf numFmtId="0" fontId="8" fillId="2" borderId="43" xfId="0" applyFont="1" applyFill="1" applyBorder="1" applyAlignment="1">
      <alignment horizontal="center" vertical="center"/>
    </xf>
    <xf numFmtId="0" fontId="2" fillId="0" borderId="44" xfId="0" applyFont="1" applyBorder="1"/>
    <xf numFmtId="0" fontId="2" fillId="0" borderId="45" xfId="0" applyFont="1" applyBorder="1"/>
    <xf numFmtId="9" fontId="9" fillId="2" borderId="48" xfId="0" applyNumberFormat="1" applyFont="1" applyFill="1" applyBorder="1" applyAlignment="1">
      <alignment horizontal="center"/>
    </xf>
    <xf numFmtId="0" fontId="2" fillId="0" borderId="49" xfId="0" applyFont="1" applyBorder="1"/>
    <xf numFmtId="0" fontId="2" fillId="0" borderId="50" xfId="0" applyFont="1" applyBorder="1"/>
    <xf numFmtId="0" fontId="7" fillId="2" borderId="16" xfId="0" applyFont="1" applyFill="1" applyBorder="1" applyAlignment="1">
      <alignment horizontal="center" vertical="center"/>
    </xf>
    <xf numFmtId="0" fontId="2" fillId="0" borderId="5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15</xdr:row>
      <xdr:rowOff>0</xdr:rowOff>
    </xdr:from>
    <xdr:ext cx="209550" cy="285750"/>
    <xdr:sp macro="" textlink="">
      <xdr:nvSpPr>
        <xdr:cNvPr id="3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4</xdr:row>
      <xdr:rowOff>0</xdr:rowOff>
    </xdr:from>
    <xdr:ext cx="209550" cy="285750"/>
    <xdr:sp macro="" textlink="">
      <xdr:nvSpPr>
        <xdr:cNvPr id="2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13</xdr:row>
      <xdr:rowOff>0</xdr:rowOff>
    </xdr:from>
    <xdr:ext cx="209550" cy="285750"/>
    <xdr:sp macro="" textlink="">
      <xdr:nvSpPr>
        <xdr:cNvPr id="4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15</xdr:row>
      <xdr:rowOff>0</xdr:rowOff>
    </xdr:from>
    <xdr:ext cx="209550" cy="285750"/>
    <xdr:sp macro="" textlink="">
      <xdr:nvSpPr>
        <xdr:cNvPr id="5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15</xdr:row>
      <xdr:rowOff>0</xdr:rowOff>
    </xdr:from>
    <xdr:ext cx="209550" cy="285750"/>
    <xdr:sp macro="" textlink="">
      <xdr:nvSpPr>
        <xdr:cNvPr id="6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15</xdr:row>
      <xdr:rowOff>0</xdr:rowOff>
    </xdr:from>
    <xdr:ext cx="209550" cy="285750"/>
    <xdr:sp macro="" textlink="">
      <xdr:nvSpPr>
        <xdr:cNvPr id="7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15</xdr:row>
      <xdr:rowOff>0</xdr:rowOff>
    </xdr:from>
    <xdr:ext cx="209550" cy="285750"/>
    <xdr:sp macro="" textlink="">
      <xdr:nvSpPr>
        <xdr:cNvPr id="8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15</xdr:row>
      <xdr:rowOff>0</xdr:rowOff>
    </xdr:from>
    <xdr:ext cx="209550" cy="285750"/>
    <xdr:sp macro="" textlink="">
      <xdr:nvSpPr>
        <xdr:cNvPr id="9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15</xdr:row>
      <xdr:rowOff>0</xdr:rowOff>
    </xdr:from>
    <xdr:ext cx="209550" cy="285750"/>
    <xdr:sp macro="" textlink="">
      <xdr:nvSpPr>
        <xdr:cNvPr id="10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16</xdr:row>
      <xdr:rowOff>0</xdr:rowOff>
    </xdr:from>
    <xdr:ext cx="209550" cy="285750"/>
    <xdr:sp macro="" textlink="">
      <xdr:nvSpPr>
        <xdr:cNvPr id="11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21</xdr:row>
      <xdr:rowOff>0</xdr:rowOff>
    </xdr:from>
    <xdr:ext cx="209550" cy="285750"/>
    <xdr:sp macro="" textlink="">
      <xdr:nvSpPr>
        <xdr:cNvPr id="12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15</xdr:row>
      <xdr:rowOff>0</xdr:rowOff>
    </xdr:from>
    <xdr:ext cx="209550" cy="285750"/>
    <xdr:sp macro="" textlink="">
      <xdr:nvSpPr>
        <xdr:cNvPr id="13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15</xdr:row>
      <xdr:rowOff>0</xdr:rowOff>
    </xdr:from>
    <xdr:ext cx="209550" cy="285750"/>
    <xdr:sp macro="" textlink="">
      <xdr:nvSpPr>
        <xdr:cNvPr id="14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33</xdr:row>
      <xdr:rowOff>0</xdr:rowOff>
    </xdr:from>
    <xdr:ext cx="209550" cy="285750"/>
    <xdr:sp macro="" textlink="">
      <xdr:nvSpPr>
        <xdr:cNvPr id="15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33</xdr:row>
      <xdr:rowOff>0</xdr:rowOff>
    </xdr:from>
    <xdr:ext cx="209550" cy="285750"/>
    <xdr:sp macro="" textlink="">
      <xdr:nvSpPr>
        <xdr:cNvPr id="16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33</xdr:row>
      <xdr:rowOff>0</xdr:rowOff>
    </xdr:from>
    <xdr:ext cx="209550" cy="285750"/>
    <xdr:sp macro="" textlink="">
      <xdr:nvSpPr>
        <xdr:cNvPr id="17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37</xdr:row>
      <xdr:rowOff>0</xdr:rowOff>
    </xdr:from>
    <xdr:ext cx="209550" cy="285750"/>
    <xdr:sp macro="" textlink="">
      <xdr:nvSpPr>
        <xdr:cNvPr id="18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15</xdr:row>
      <xdr:rowOff>0</xdr:rowOff>
    </xdr:from>
    <xdr:ext cx="209550" cy="285750"/>
    <xdr:sp macro="" textlink="">
      <xdr:nvSpPr>
        <xdr:cNvPr id="19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314325</xdr:colOff>
      <xdr:row>15</xdr:row>
      <xdr:rowOff>0</xdr:rowOff>
    </xdr:from>
    <xdr:ext cx="209550" cy="285750"/>
    <xdr:sp macro="" textlink="">
      <xdr:nvSpPr>
        <xdr:cNvPr id="20" name="Shape 3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6"/>
  <sheetViews>
    <sheetView showGridLines="0" tabSelected="1" workbookViewId="0">
      <selection sqref="A1:F1"/>
    </sheetView>
  </sheetViews>
  <sheetFormatPr defaultColWidth="12.625" defaultRowHeight="15" customHeight="1"/>
  <cols>
    <col min="1" max="1" width="46.375" customWidth="1"/>
    <col min="2" max="2" width="10.75" customWidth="1"/>
    <col min="3" max="3" width="15.625" customWidth="1"/>
    <col min="4" max="4" width="15.5" customWidth="1"/>
    <col min="5" max="5" width="14.625" customWidth="1"/>
    <col min="6" max="6" width="13.5" customWidth="1"/>
    <col min="7" max="7" width="11.25" customWidth="1"/>
    <col min="8" max="26" width="7.625" customWidth="1"/>
  </cols>
  <sheetData>
    <row r="1" spans="1:26" ht="12.75" customHeight="1">
      <c r="A1" s="181"/>
      <c r="B1" s="182"/>
      <c r="C1" s="182"/>
      <c r="D1" s="182"/>
      <c r="E1" s="182"/>
      <c r="F1" s="182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183" t="s">
        <v>0</v>
      </c>
      <c r="B2" s="182"/>
      <c r="C2" s="182"/>
      <c r="D2" s="182"/>
      <c r="E2" s="182"/>
      <c r="F2" s="182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>
      <c r="A3" s="183" t="s">
        <v>1</v>
      </c>
      <c r="B3" s="182"/>
      <c r="C3" s="182"/>
      <c r="D3" s="182"/>
      <c r="E3" s="182"/>
      <c r="F3" s="182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3"/>
      <c r="B4" s="3"/>
      <c r="C4" s="3"/>
      <c r="D4" s="3"/>
      <c r="E4" s="4"/>
      <c r="F4" s="4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>
      <c r="A5" s="184" t="s">
        <v>2</v>
      </c>
      <c r="B5" s="182"/>
      <c r="C5" s="182"/>
      <c r="D5" s="182"/>
      <c r="E5" s="182"/>
      <c r="F5" s="182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5" t="s">
        <v>3</v>
      </c>
      <c r="B6" s="6"/>
      <c r="C6" s="7"/>
      <c r="D6" s="7"/>
      <c r="E6" s="8" t="s">
        <v>4</v>
      </c>
      <c r="F6" s="9" t="s">
        <v>5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10" t="str">
        <f>A17</f>
        <v>1- PESSOAL E ENCARGOS</v>
      </c>
      <c r="B7" s="11"/>
      <c r="C7" s="11"/>
      <c r="D7" s="12"/>
      <c r="E7" s="13">
        <f>F21</f>
        <v>15000</v>
      </c>
      <c r="F7" s="14">
        <f t="shared" ref="F7:F11" si="0">IFERROR(E7/$E$11,0)</f>
        <v>0.59013501137607216</v>
      </c>
      <c r="G7" s="1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6" t="str">
        <f>A22</f>
        <v>2- INSUMOS E EPIs</v>
      </c>
      <c r="B8" s="17"/>
      <c r="C8" s="17"/>
      <c r="D8" s="18"/>
      <c r="E8" s="19">
        <f>F27</f>
        <v>4539.1448333333328</v>
      </c>
      <c r="F8" s="14">
        <f t="shared" si="0"/>
        <v>0.17858055252378705</v>
      </c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16" t="str">
        <f>A30</f>
        <v>3- DESLOCAMENTO</v>
      </c>
      <c r="B9" s="17"/>
      <c r="C9" s="17"/>
      <c r="D9" s="18"/>
      <c r="E9" s="19">
        <f>F34</f>
        <v>300</v>
      </c>
      <c r="F9" s="14">
        <f t="shared" si="0"/>
        <v>1.1802700227521444E-2</v>
      </c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21" t="str">
        <f>A38</f>
        <v>4- BENEFÍCIOS E DESPESAS INDIRETAS (BDI)</v>
      </c>
      <c r="B10" s="22"/>
      <c r="C10" s="22"/>
      <c r="D10" s="23"/>
      <c r="E10" s="24">
        <f>F41</f>
        <v>5578.7675271333328</v>
      </c>
      <c r="F10" s="14">
        <f t="shared" si="0"/>
        <v>0.21948173587261943</v>
      </c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25" t="s">
        <v>6</v>
      </c>
      <c r="B11" s="6"/>
      <c r="C11" s="6"/>
      <c r="D11" s="26"/>
      <c r="E11" s="27">
        <f>SUM(E7:E10)</f>
        <v>25417.912360466664</v>
      </c>
      <c r="F11" s="28">
        <f t="shared" si="0"/>
        <v>1</v>
      </c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3"/>
      <c r="B12" s="3"/>
      <c r="C12" s="3"/>
      <c r="D12" s="3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3"/>
      <c r="B13" s="3"/>
      <c r="C13" s="3"/>
      <c r="D13" s="3"/>
      <c r="E13" s="4"/>
      <c r="F13" s="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>
      <c r="A14" s="29" t="s">
        <v>7</v>
      </c>
      <c r="B14" s="30">
        <v>1</v>
      </c>
      <c r="C14" s="3"/>
      <c r="D14" s="1"/>
      <c r="E14" s="4"/>
      <c r="F14" s="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3"/>
      <c r="B15" s="3"/>
      <c r="C15" s="3"/>
      <c r="D15" s="3"/>
      <c r="E15" s="4"/>
      <c r="F15" s="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1"/>
      <c r="B16" s="1"/>
      <c r="C16" s="1"/>
      <c r="D16" s="1"/>
      <c r="E16" s="1"/>
      <c r="F16" s="1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185" t="s">
        <v>8</v>
      </c>
      <c r="B17" s="182"/>
      <c r="C17" s="182"/>
      <c r="D17" s="182"/>
      <c r="E17" s="182"/>
      <c r="F17" s="182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4"/>
      <c r="B18" s="31"/>
      <c r="C18" s="31"/>
      <c r="D18" s="31"/>
      <c r="E18" s="31"/>
      <c r="F18" s="31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32" t="s">
        <v>9</v>
      </c>
      <c r="B19" s="33"/>
      <c r="C19" s="33"/>
      <c r="D19" s="33" t="s">
        <v>10</v>
      </c>
      <c r="E19" s="33" t="s">
        <v>11</v>
      </c>
      <c r="F19" s="9" t="s">
        <v>12</v>
      </c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34" t="s">
        <v>13</v>
      </c>
      <c r="B20" s="35"/>
      <c r="C20" s="35"/>
      <c r="D20" s="36">
        <v>1</v>
      </c>
      <c r="E20" s="37">
        <v>15000</v>
      </c>
      <c r="F20" s="38"/>
      <c r="G20" s="15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1"/>
      <c r="B21" s="1"/>
      <c r="C21" s="1"/>
      <c r="D21" s="39" t="s">
        <v>14</v>
      </c>
      <c r="E21" s="40">
        <v>1</v>
      </c>
      <c r="F21" s="41">
        <f>(D20*E20)*E21</f>
        <v>15000</v>
      </c>
      <c r="G21" s="2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42" t="s">
        <v>15</v>
      </c>
      <c r="B22" s="43"/>
      <c r="C22" s="43"/>
      <c r="D22" s="43"/>
      <c r="E22" s="44"/>
      <c r="F22" s="45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4"/>
      <c r="B23" s="31"/>
      <c r="C23" s="31"/>
      <c r="D23" s="31"/>
      <c r="E23" s="31"/>
      <c r="F23" s="31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32" t="s">
        <v>9</v>
      </c>
      <c r="B24" s="33"/>
      <c r="C24" s="33"/>
      <c r="D24" s="33" t="s">
        <v>10</v>
      </c>
      <c r="E24" s="33" t="s">
        <v>11</v>
      </c>
      <c r="F24" s="9" t="s">
        <v>12</v>
      </c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46" t="s">
        <v>16</v>
      </c>
      <c r="B25" s="35"/>
      <c r="C25" s="35"/>
      <c r="D25" s="47">
        <v>4</v>
      </c>
      <c r="E25" s="48">
        <f>EPIs!Q21</f>
        <v>1122.8466666666666</v>
      </c>
      <c r="F25" s="49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46" t="s">
        <v>17</v>
      </c>
      <c r="B26" s="46"/>
      <c r="C26" s="46"/>
      <c r="D26" s="50">
        <v>0.1</v>
      </c>
      <c r="E26" s="51">
        <f>EPIs!Q9</f>
        <v>477.58166666666665</v>
      </c>
      <c r="F26" s="52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1"/>
      <c r="B27" s="1"/>
      <c r="C27" s="1"/>
      <c r="D27" s="53" t="s">
        <v>14</v>
      </c>
      <c r="E27" s="40">
        <v>1</v>
      </c>
      <c r="F27" s="54">
        <f>((D25*E25)+(D26*E26))*E27</f>
        <v>4539.1448333333328</v>
      </c>
      <c r="G27" s="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55" t="s">
        <v>18</v>
      </c>
      <c r="B28" s="56"/>
      <c r="C28" s="56"/>
      <c r="D28" s="56"/>
      <c r="E28" s="56"/>
      <c r="F28" s="56"/>
      <c r="G28" s="57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56"/>
      <c r="B29" s="56"/>
      <c r="C29" s="56"/>
      <c r="D29" s="56"/>
      <c r="E29" s="56"/>
      <c r="F29" s="56"/>
      <c r="G29" s="5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186" t="s">
        <v>19</v>
      </c>
      <c r="B30" s="187"/>
      <c r="C30" s="187"/>
      <c r="D30" s="187"/>
      <c r="E30" s="187"/>
      <c r="F30" s="187"/>
      <c r="G30" s="5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56"/>
      <c r="B31" s="56"/>
      <c r="C31" s="56"/>
      <c r="D31" s="56"/>
      <c r="E31" s="56"/>
      <c r="F31" s="56"/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32" t="s">
        <v>9</v>
      </c>
      <c r="B32" s="33"/>
      <c r="C32" s="33"/>
      <c r="D32" s="33" t="s">
        <v>10</v>
      </c>
      <c r="E32" s="33" t="s">
        <v>11</v>
      </c>
      <c r="F32" s="9" t="s">
        <v>12</v>
      </c>
      <c r="G32" s="2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60" t="s">
        <v>20</v>
      </c>
      <c r="B33" s="61"/>
      <c r="C33" s="61"/>
      <c r="D33" s="62">
        <v>200</v>
      </c>
      <c r="E33" s="63">
        <v>1.5</v>
      </c>
      <c r="F33" s="64"/>
      <c r="G33" s="2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1"/>
      <c r="B34" s="1"/>
      <c r="C34" s="1"/>
      <c r="D34" s="39" t="s">
        <v>14</v>
      </c>
      <c r="E34" s="40">
        <v>1</v>
      </c>
      <c r="F34" s="65">
        <f>D33*E33</f>
        <v>300</v>
      </c>
      <c r="G34" s="2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66"/>
      <c r="B35" s="67"/>
      <c r="C35" s="67"/>
      <c r="D35" s="68"/>
      <c r="E35" s="69"/>
      <c r="F35" s="70"/>
      <c r="G35" s="2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71" t="s">
        <v>21</v>
      </c>
      <c r="B36" s="72"/>
      <c r="C36" s="73"/>
      <c r="D36" s="74"/>
      <c r="E36" s="75"/>
      <c r="F36" s="41">
        <f>SUM(F21,F27,F34)</f>
        <v>19839.144833333332</v>
      </c>
      <c r="G36" s="20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1"/>
      <c r="B37" s="1"/>
      <c r="C37" s="1"/>
      <c r="D37" s="76"/>
      <c r="E37" s="76"/>
      <c r="F37" s="77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185" t="s">
        <v>22</v>
      </c>
      <c r="B38" s="182"/>
      <c r="C38" s="182"/>
      <c r="D38" s="182"/>
      <c r="E38" s="182"/>
      <c r="F38" s="182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32" t="s">
        <v>9</v>
      </c>
      <c r="B39" s="33" t="s">
        <v>23</v>
      </c>
      <c r="C39" s="33" t="s">
        <v>10</v>
      </c>
      <c r="D39" s="33" t="s">
        <v>11</v>
      </c>
      <c r="E39" s="33" t="s">
        <v>24</v>
      </c>
      <c r="F39" s="9" t="s">
        <v>12</v>
      </c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34" t="s">
        <v>25</v>
      </c>
      <c r="B40" s="35" t="s">
        <v>5</v>
      </c>
      <c r="C40" s="78">
        <f>BDI!C14</f>
        <v>0.28120000000000001</v>
      </c>
      <c r="D40" s="79">
        <f>F36</f>
        <v>19839.144833333332</v>
      </c>
      <c r="E40" s="79">
        <f>C40*D40</f>
        <v>5578.7675271333328</v>
      </c>
      <c r="F40" s="80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1"/>
      <c r="B41" s="1"/>
      <c r="C41" s="1"/>
      <c r="D41" s="76"/>
      <c r="E41" s="76"/>
      <c r="F41" s="41">
        <f>E40</f>
        <v>5578.7675271333328</v>
      </c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1"/>
      <c r="B42" s="1"/>
      <c r="C42" s="1"/>
      <c r="D42" s="76"/>
      <c r="E42" s="76"/>
      <c r="F42" s="8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82" t="s">
        <v>26</v>
      </c>
      <c r="B43" s="72"/>
      <c r="C43" s="73"/>
      <c r="D43" s="74"/>
      <c r="E43" s="75"/>
      <c r="F43" s="41">
        <f>+F41</f>
        <v>5578.7675271333328</v>
      </c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83"/>
      <c r="B44" s="83"/>
      <c r="C44" s="83"/>
      <c r="D44" s="84"/>
      <c r="E44" s="84"/>
      <c r="F44" s="85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82" t="s">
        <v>27</v>
      </c>
      <c r="B45" s="72"/>
      <c r="C45" s="73"/>
      <c r="D45" s="74"/>
      <c r="E45" s="75"/>
      <c r="F45" s="41">
        <f>F36+F43</f>
        <v>25417.912360466664</v>
      </c>
      <c r="G45" s="20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86"/>
      <c r="B46" s="87"/>
      <c r="C46" s="88"/>
      <c r="D46" s="89"/>
      <c r="E46" s="69"/>
      <c r="F46" s="70"/>
      <c r="G46" s="20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59"/>
      <c r="B47" s="59"/>
      <c r="C47" s="90"/>
      <c r="D47" s="91" t="s">
        <v>28</v>
      </c>
      <c r="E47" s="91"/>
      <c r="F47" s="92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188" t="s">
        <v>29</v>
      </c>
      <c r="B48" s="189"/>
      <c r="C48" s="189"/>
      <c r="D48" s="93">
        <v>4</v>
      </c>
      <c r="E48" s="94"/>
      <c r="F48" s="95">
        <f>F45/D48</f>
        <v>6354.478090116666</v>
      </c>
      <c r="G48" s="20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86"/>
      <c r="B49" s="87"/>
      <c r="C49" s="96"/>
      <c r="D49" s="97"/>
      <c r="E49" s="98"/>
      <c r="F49" s="70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99"/>
      <c r="B50" s="100"/>
      <c r="C50" s="101"/>
      <c r="D50" s="89"/>
      <c r="E50" s="102"/>
      <c r="F50" s="70"/>
      <c r="G50" s="20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59"/>
      <c r="B51" s="59"/>
      <c r="C51" s="59"/>
      <c r="D51" s="103"/>
      <c r="E51" s="103"/>
      <c r="F51" s="77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1"/>
      <c r="B52" s="1"/>
      <c r="C52" s="1"/>
      <c r="D52" s="76"/>
      <c r="E52" s="76"/>
      <c r="F52" s="81"/>
      <c r="G52" s="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1"/>
      <c r="B53" s="1"/>
      <c r="C53" s="1"/>
      <c r="D53" s="76"/>
      <c r="E53" s="76"/>
      <c r="F53" s="81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1"/>
      <c r="B54" s="1"/>
      <c r="C54" s="1"/>
      <c r="D54" s="76"/>
      <c r="E54" s="76"/>
      <c r="F54" s="81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1"/>
      <c r="B55" s="1"/>
      <c r="C55" s="1"/>
      <c r="D55" s="76"/>
      <c r="E55" s="76"/>
      <c r="F55" s="8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1"/>
      <c r="B56" s="1"/>
      <c r="C56" s="1"/>
      <c r="D56" s="76"/>
      <c r="E56" s="76"/>
      <c r="F56" s="81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104"/>
      <c r="B57" s="105"/>
      <c r="C57" s="106"/>
      <c r="D57" s="107"/>
      <c r="E57" s="108"/>
      <c r="F57" s="10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109"/>
      <c r="B58" s="105"/>
      <c r="C58" s="105"/>
      <c r="D58" s="110"/>
      <c r="E58" s="108"/>
      <c r="F58" s="108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2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2.7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2.7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2.7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2.7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2.7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2.7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2.7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2.7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</sheetData>
  <mergeCells count="8">
    <mergeCell ref="A30:F30"/>
    <mergeCell ref="A38:F38"/>
    <mergeCell ref="A48:C48"/>
    <mergeCell ref="A1:F1"/>
    <mergeCell ref="A2:F2"/>
    <mergeCell ref="A3:F3"/>
    <mergeCell ref="A5:F5"/>
    <mergeCell ref="A17:F17"/>
  </mergeCells>
  <pageMargins left="0.51181102362204722" right="0.24" top="0.78740157480314965" bottom="0.78740157480314965" header="0" footer="0"/>
  <pageSetup paperSize="9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2.625" defaultRowHeight="15" customHeight="1"/>
  <cols>
    <col min="1" max="1" width="36.25" customWidth="1"/>
    <col min="2" max="5" width="7.625" customWidth="1"/>
    <col min="6" max="6" width="8.75" customWidth="1"/>
    <col min="7" max="25" width="7.625" customWidth="1"/>
  </cols>
  <sheetData>
    <row r="1" spans="1:6" ht="14.25" customHeight="1">
      <c r="A1" s="111"/>
      <c r="B1" s="112"/>
      <c r="C1" s="112"/>
      <c r="D1" s="111"/>
      <c r="E1" s="113"/>
      <c r="F1" s="111"/>
    </row>
    <row r="2" spans="1:6" ht="14.25" customHeight="1">
      <c r="A2" s="190" t="s">
        <v>30</v>
      </c>
      <c r="B2" s="191"/>
      <c r="C2" s="191"/>
      <c r="D2" s="191"/>
      <c r="E2" s="191"/>
      <c r="F2" s="192"/>
    </row>
    <row r="3" spans="1:6" ht="14.25" customHeight="1">
      <c r="A3" s="114"/>
      <c r="B3" s="115"/>
      <c r="C3" s="115"/>
      <c r="D3" s="115"/>
      <c r="E3" s="115"/>
      <c r="F3" s="116"/>
    </row>
    <row r="4" spans="1:6" ht="14.25" customHeight="1">
      <c r="A4" s="117"/>
      <c r="B4" s="112"/>
      <c r="C4" s="112"/>
      <c r="D4" s="193" t="s">
        <v>31</v>
      </c>
      <c r="E4" s="194"/>
      <c r="F4" s="195"/>
    </row>
    <row r="5" spans="1:6" ht="14.25" customHeight="1">
      <c r="A5" s="118"/>
      <c r="B5" s="111"/>
      <c r="C5" s="111"/>
      <c r="D5" s="119" t="s">
        <v>32</v>
      </c>
      <c r="E5" s="120" t="s">
        <v>33</v>
      </c>
      <c r="F5" s="121" t="s">
        <v>34</v>
      </c>
    </row>
    <row r="6" spans="1:6" ht="14.25" customHeight="1">
      <c r="A6" s="122" t="s">
        <v>35</v>
      </c>
      <c r="B6" s="123" t="s">
        <v>36</v>
      </c>
      <c r="C6" s="124">
        <v>0.01</v>
      </c>
      <c r="D6" s="125">
        <v>2.9700000000000001E-2</v>
      </c>
      <c r="E6" s="126">
        <v>5.0799999999999998E-2</v>
      </c>
      <c r="F6" s="127">
        <v>6.2700000000000006E-2</v>
      </c>
    </row>
    <row r="7" spans="1:6" ht="14.25" customHeight="1">
      <c r="A7" s="128" t="s">
        <v>37</v>
      </c>
      <c r="B7" s="129" t="s">
        <v>38</v>
      </c>
      <c r="C7" s="130">
        <v>0.01</v>
      </c>
      <c r="D7" s="125">
        <f>0.3%+0.56%</f>
        <v>8.6E-3</v>
      </c>
      <c r="E7" s="126">
        <f>0.48%+0.85%</f>
        <v>1.3299999999999999E-2</v>
      </c>
      <c r="F7" s="127">
        <f>0.82%+0.89%</f>
        <v>1.7099999999999997E-2</v>
      </c>
    </row>
    <row r="8" spans="1:6" ht="14.25" customHeight="1">
      <c r="A8" s="128" t="s">
        <v>39</v>
      </c>
      <c r="B8" s="129" t="s">
        <v>40</v>
      </c>
      <c r="C8" s="131">
        <v>0.1</v>
      </c>
      <c r="D8" s="125">
        <v>7.7799999999999994E-2</v>
      </c>
      <c r="E8" s="126">
        <v>0.1085</v>
      </c>
      <c r="F8" s="127">
        <v>0.13550000000000001</v>
      </c>
    </row>
    <row r="9" spans="1:6" ht="14.25" customHeight="1">
      <c r="A9" s="128" t="s">
        <v>41</v>
      </c>
      <c r="B9" s="129" t="s">
        <v>42</v>
      </c>
      <c r="C9" s="130">
        <f>(1+E9)^(E10/252)-1</f>
        <v>1.983949938652918E-3</v>
      </c>
      <c r="D9" s="125" t="s">
        <v>43</v>
      </c>
      <c r="E9" s="132">
        <v>4.2500000000000003E-2</v>
      </c>
      <c r="F9" s="133"/>
    </row>
    <row r="10" spans="1:6" ht="14.25" customHeight="1">
      <c r="A10" s="128" t="s">
        <v>44</v>
      </c>
      <c r="B10" s="196" t="s">
        <v>45</v>
      </c>
      <c r="C10" s="130">
        <v>0.03</v>
      </c>
      <c r="D10" s="134" t="s">
        <v>46</v>
      </c>
      <c r="E10" s="135">
        <v>12</v>
      </c>
      <c r="F10" s="136"/>
    </row>
    <row r="11" spans="1:6" ht="14.25" customHeight="1">
      <c r="A11" s="137" t="s">
        <v>47</v>
      </c>
      <c r="B11" s="197"/>
      <c r="C11" s="138">
        <v>9.2499999999999999E-2</v>
      </c>
      <c r="D11" s="139"/>
      <c r="E11" s="135"/>
      <c r="F11" s="136"/>
    </row>
    <row r="12" spans="1:6" ht="14.25" customHeight="1">
      <c r="A12" s="140" t="s">
        <v>48</v>
      </c>
      <c r="B12" s="141"/>
      <c r="C12" s="142"/>
      <c r="D12" s="139"/>
      <c r="E12" s="135"/>
      <c r="F12" s="136"/>
    </row>
    <row r="13" spans="1:6" ht="14.25" customHeight="1">
      <c r="A13" s="143" t="s">
        <v>49</v>
      </c>
      <c r="B13" s="144"/>
      <c r="C13" s="145"/>
      <c r="D13" s="139"/>
      <c r="E13" s="135"/>
      <c r="F13" s="136"/>
    </row>
    <row r="14" spans="1:6" ht="24" customHeight="1">
      <c r="A14" s="146" t="s">
        <v>50</v>
      </c>
      <c r="B14" s="147"/>
      <c r="C14" s="148">
        <f>ROUND((((1+C6+C7)*(1+C8)*(1+C9))/(1-(C10+C11))-1),4)</f>
        <v>0.28120000000000001</v>
      </c>
      <c r="D14" s="149">
        <v>0.21429999999999999</v>
      </c>
      <c r="E14" s="150">
        <v>0.2717</v>
      </c>
      <c r="F14" s="151">
        <v>0.3362</v>
      </c>
    </row>
    <row r="15" spans="1:6" ht="14.25" customHeight="1">
      <c r="A15" s="111"/>
      <c r="B15" s="111"/>
      <c r="C15" s="111"/>
      <c r="D15" s="111"/>
      <c r="E15" s="113"/>
      <c r="F15" s="111"/>
    </row>
    <row r="16" spans="1:6" ht="14.25" customHeight="1">
      <c r="A16" s="152"/>
      <c r="B16" s="152"/>
      <c r="C16" s="152"/>
      <c r="D16" s="152"/>
      <c r="E16" s="153"/>
      <c r="F16" s="152"/>
    </row>
    <row r="17" spans="1:6" ht="14.25" customHeight="1">
      <c r="A17" s="152"/>
      <c r="B17" s="152"/>
      <c r="C17" s="152"/>
      <c r="D17" s="152"/>
      <c r="E17" s="153"/>
      <c r="F17" s="152"/>
    </row>
    <row r="18" spans="1:6" ht="14.25" customHeight="1">
      <c r="A18" s="152"/>
      <c r="B18" s="152"/>
      <c r="C18" s="152"/>
      <c r="D18" s="152"/>
      <c r="E18" s="153"/>
      <c r="F18" s="152"/>
    </row>
    <row r="19" spans="1:6" ht="14.25" customHeight="1"/>
    <row r="20" spans="1:6" ht="14.25" customHeight="1"/>
    <row r="21" spans="1:6" ht="14.25" customHeight="1"/>
    <row r="22" spans="1:6" ht="14.25" customHeight="1"/>
    <row r="23" spans="1:6" ht="14.25" customHeight="1"/>
    <row r="24" spans="1:6" ht="14.25" customHeight="1"/>
    <row r="25" spans="1:6" ht="14.25" customHeight="1"/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2:F2"/>
    <mergeCell ref="D4:F4"/>
    <mergeCell ref="B10:B11"/>
  </mergeCells>
  <pageMargins left="0.511811024" right="0.511811024" top="0.78740157499999996" bottom="0.78740157499999996" header="0" footer="0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2"/>
  <sheetViews>
    <sheetView workbookViewId="0"/>
  </sheetViews>
  <sheetFormatPr defaultColWidth="12.625" defaultRowHeight="15" customHeight="1"/>
  <cols>
    <col min="1" max="1" width="19" customWidth="1"/>
    <col min="2" max="2" width="9.25" customWidth="1"/>
    <col min="3" max="3" width="10.5" customWidth="1"/>
    <col min="4" max="4" width="69.5" customWidth="1"/>
    <col min="5" max="7" width="21.75" customWidth="1"/>
    <col min="8" max="8" width="29.875" customWidth="1"/>
    <col min="9" max="9" width="44.25" customWidth="1"/>
    <col min="10" max="10" width="28.625" customWidth="1"/>
    <col min="11" max="11" width="68.625" customWidth="1"/>
    <col min="12" max="12" width="50" customWidth="1"/>
    <col min="13" max="13" width="52.625" customWidth="1"/>
    <col min="14" max="14" width="70" customWidth="1"/>
    <col min="15" max="15" width="28.375" customWidth="1"/>
    <col min="16" max="16" width="22.875" customWidth="1"/>
    <col min="17" max="17" width="22.25" customWidth="1"/>
  </cols>
  <sheetData>
    <row r="1" spans="1:26" ht="15" customHeight="1">
      <c r="A1" s="154" t="s">
        <v>51</v>
      </c>
      <c r="B1" s="43"/>
      <c r="C1" s="43"/>
      <c r="D1" s="43"/>
      <c r="E1" s="44"/>
      <c r="F1" s="45"/>
    </row>
    <row r="2" spans="1:26">
      <c r="A2" s="155"/>
      <c r="B2" s="156"/>
      <c r="C2" s="156"/>
      <c r="D2" s="156"/>
      <c r="E2" s="157"/>
      <c r="F2" s="158"/>
    </row>
    <row r="3" spans="1:26">
      <c r="A3" s="159" t="s">
        <v>52</v>
      </c>
      <c r="B3" s="31"/>
      <c r="C3" s="31"/>
      <c r="D3" s="31"/>
      <c r="E3" s="31"/>
      <c r="F3" s="31"/>
    </row>
    <row r="4" spans="1:26" ht="15" customHeight="1">
      <c r="A4" s="160" t="s">
        <v>53</v>
      </c>
      <c r="B4" s="161" t="s">
        <v>54</v>
      </c>
      <c r="C4" s="161" t="s">
        <v>55</v>
      </c>
      <c r="D4" s="161" t="s">
        <v>56</v>
      </c>
      <c r="E4" s="162" t="s">
        <v>57</v>
      </c>
      <c r="F4" s="162" t="s">
        <v>57</v>
      </c>
      <c r="G4" s="162" t="s">
        <v>57</v>
      </c>
      <c r="H4" s="162" t="s">
        <v>58</v>
      </c>
      <c r="I4" s="162" t="s">
        <v>59</v>
      </c>
      <c r="J4" s="162" t="s">
        <v>60</v>
      </c>
      <c r="K4" s="162" t="s">
        <v>61</v>
      </c>
      <c r="L4" s="162" t="s">
        <v>62</v>
      </c>
      <c r="M4" s="162" t="s">
        <v>63</v>
      </c>
      <c r="N4" s="162" t="s">
        <v>64</v>
      </c>
      <c r="O4" s="162" t="s">
        <v>65</v>
      </c>
      <c r="P4" s="162" t="s">
        <v>66</v>
      </c>
      <c r="Q4" s="162" t="s">
        <v>67</v>
      </c>
      <c r="R4" s="163"/>
      <c r="S4" s="163"/>
      <c r="T4" s="163"/>
      <c r="U4" s="163"/>
      <c r="V4" s="163"/>
      <c r="W4" s="163"/>
      <c r="X4" s="163"/>
      <c r="Y4" s="163"/>
      <c r="Z4" s="163"/>
    </row>
    <row r="5" spans="1:26" ht="15" customHeight="1">
      <c r="A5" s="164">
        <v>1</v>
      </c>
      <c r="B5" s="165">
        <v>1</v>
      </c>
      <c r="C5" s="165" t="s">
        <v>68</v>
      </c>
      <c r="D5" s="166" t="s">
        <v>69</v>
      </c>
      <c r="E5" s="167"/>
      <c r="F5" s="167"/>
      <c r="G5" s="167"/>
      <c r="H5" s="168">
        <v>298</v>
      </c>
      <c r="I5" s="168">
        <v>288.89999999999998</v>
      </c>
      <c r="J5" s="168">
        <v>336</v>
      </c>
      <c r="K5" s="167"/>
      <c r="L5" s="167"/>
      <c r="M5" s="167"/>
      <c r="N5" s="167"/>
      <c r="O5" s="167"/>
      <c r="P5" s="167"/>
      <c r="Q5" s="168">
        <f t="shared" ref="Q5:Q8" si="0">AVERAGE(E5:P5)</f>
        <v>307.63333333333333</v>
      </c>
    </row>
    <row r="6" spans="1:26" ht="15" customHeight="1">
      <c r="A6" s="164">
        <v>2</v>
      </c>
      <c r="B6" s="165">
        <v>1</v>
      </c>
      <c r="C6" s="165" t="s">
        <v>68</v>
      </c>
      <c r="D6" s="169" t="s">
        <v>70</v>
      </c>
      <c r="E6" s="167"/>
      <c r="F6" s="167"/>
      <c r="G6" s="167"/>
      <c r="H6" s="167"/>
      <c r="I6" s="167"/>
      <c r="J6" s="167"/>
      <c r="K6" s="168">
        <v>98.15</v>
      </c>
      <c r="L6" s="168">
        <v>139.80000000000001</v>
      </c>
      <c r="M6" s="168">
        <v>90.8</v>
      </c>
      <c r="N6" s="167"/>
      <c r="O6" s="167"/>
      <c r="P6" s="167"/>
      <c r="Q6" s="168">
        <f t="shared" si="0"/>
        <v>109.58333333333333</v>
      </c>
    </row>
    <row r="7" spans="1:26" ht="15" customHeight="1">
      <c r="A7" s="164">
        <v>3</v>
      </c>
      <c r="B7" s="165">
        <v>1</v>
      </c>
      <c r="C7" s="165" t="s">
        <v>68</v>
      </c>
      <c r="D7" s="166" t="s">
        <v>71</v>
      </c>
      <c r="E7" s="168">
        <v>7</v>
      </c>
      <c r="F7" s="168">
        <v>5.3</v>
      </c>
      <c r="G7" s="168">
        <v>7</v>
      </c>
      <c r="H7" s="168">
        <v>5.2</v>
      </c>
      <c r="I7" s="167"/>
      <c r="J7" s="167"/>
      <c r="K7" s="167"/>
      <c r="L7" s="167"/>
      <c r="M7" s="167"/>
      <c r="N7" s="167"/>
      <c r="O7" s="167"/>
      <c r="P7" s="167"/>
      <c r="Q7" s="168">
        <f t="shared" si="0"/>
        <v>6.125</v>
      </c>
    </row>
    <row r="8" spans="1:26" ht="15" customHeight="1">
      <c r="A8" s="164">
        <v>4</v>
      </c>
      <c r="B8" s="165">
        <v>1</v>
      </c>
      <c r="C8" s="165" t="s">
        <v>68</v>
      </c>
      <c r="D8" s="166" t="s">
        <v>72</v>
      </c>
      <c r="E8" s="168">
        <v>57.71</v>
      </c>
      <c r="F8" s="168">
        <v>53.07</v>
      </c>
      <c r="G8" s="168">
        <v>51.94</v>
      </c>
      <c r="H8" s="167"/>
      <c r="I8" s="167"/>
      <c r="J8" s="167"/>
      <c r="K8" s="167"/>
      <c r="L8" s="167"/>
      <c r="M8" s="167"/>
      <c r="N8" s="167"/>
      <c r="O8" s="167"/>
      <c r="P8" s="167"/>
      <c r="Q8" s="168">
        <f t="shared" si="0"/>
        <v>54.24</v>
      </c>
    </row>
    <row r="9" spans="1:26" ht="15" customHeight="1">
      <c r="A9" s="164"/>
      <c r="B9" s="165"/>
      <c r="C9" s="165"/>
      <c r="D9" s="166"/>
      <c r="E9" s="168"/>
      <c r="F9" s="168"/>
      <c r="G9" s="168"/>
      <c r="H9" s="167"/>
      <c r="I9" s="167"/>
      <c r="J9" s="167"/>
      <c r="K9" s="167"/>
      <c r="L9" s="167"/>
      <c r="M9" s="167"/>
      <c r="N9" s="167"/>
      <c r="O9" s="167"/>
      <c r="P9" s="168" t="s">
        <v>73</v>
      </c>
      <c r="Q9" s="168">
        <f>SUM(Q5:Q8)</f>
        <v>477.58166666666665</v>
      </c>
    </row>
    <row r="10" spans="1:26" ht="15" customHeight="1">
      <c r="A10" s="164" t="s">
        <v>16</v>
      </c>
      <c r="B10" s="165"/>
      <c r="C10" s="165"/>
      <c r="D10" s="166"/>
      <c r="E10" s="168"/>
      <c r="F10" s="168"/>
      <c r="G10" s="168"/>
      <c r="H10" s="167"/>
      <c r="I10" s="167"/>
      <c r="J10" s="167"/>
      <c r="K10" s="167"/>
      <c r="L10" s="167"/>
      <c r="M10" s="167"/>
      <c r="N10" s="167"/>
      <c r="O10" s="167"/>
      <c r="P10" s="167"/>
      <c r="Q10" s="168"/>
    </row>
    <row r="11" spans="1:26" ht="15" customHeight="1">
      <c r="A11" s="170" t="s">
        <v>53</v>
      </c>
      <c r="B11" s="171" t="s">
        <v>54</v>
      </c>
      <c r="C11" s="171" t="s">
        <v>55</v>
      </c>
      <c r="D11" s="171" t="s">
        <v>56</v>
      </c>
      <c r="E11" s="172" t="s">
        <v>57</v>
      </c>
      <c r="F11" s="172" t="s">
        <v>57</v>
      </c>
      <c r="G11" s="172" t="s">
        <v>57</v>
      </c>
      <c r="H11" s="172" t="s">
        <v>58</v>
      </c>
      <c r="I11" s="172" t="s">
        <v>59</v>
      </c>
      <c r="J11" s="172" t="s">
        <v>60</v>
      </c>
      <c r="K11" s="172" t="s">
        <v>61</v>
      </c>
      <c r="L11" s="172" t="s">
        <v>62</v>
      </c>
      <c r="M11" s="172" t="s">
        <v>63</v>
      </c>
      <c r="N11" s="172" t="s">
        <v>64</v>
      </c>
      <c r="O11" s="172" t="s">
        <v>65</v>
      </c>
      <c r="P11" s="172" t="s">
        <v>66</v>
      </c>
      <c r="Q11" s="172" t="s">
        <v>67</v>
      </c>
    </row>
    <row r="12" spans="1:26" ht="15" customHeight="1">
      <c r="A12" s="164">
        <v>5</v>
      </c>
      <c r="B12" s="165">
        <v>1</v>
      </c>
      <c r="C12" s="165" t="s">
        <v>68</v>
      </c>
      <c r="D12" s="166" t="s">
        <v>74</v>
      </c>
      <c r="E12" s="168">
        <v>17.989999999999998</v>
      </c>
      <c r="F12" s="168">
        <v>17</v>
      </c>
      <c r="G12" s="168">
        <v>15.8</v>
      </c>
      <c r="H12" s="167"/>
      <c r="I12" s="167"/>
      <c r="J12" s="167"/>
      <c r="K12" s="167"/>
      <c r="L12" s="167"/>
      <c r="M12" s="167"/>
      <c r="N12" s="167"/>
      <c r="O12" s="167"/>
      <c r="P12" s="167"/>
      <c r="Q12" s="168">
        <f t="shared" ref="Q12:Q20" si="1">AVERAGE(E12:P12)</f>
        <v>16.929999999999996</v>
      </c>
    </row>
    <row r="13" spans="1:26" ht="15" customHeight="1">
      <c r="A13" s="164">
        <v>6</v>
      </c>
      <c r="B13" s="165">
        <v>1</v>
      </c>
      <c r="C13" s="165" t="s">
        <v>68</v>
      </c>
      <c r="D13" s="169" t="s">
        <v>75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8">
        <v>12.5</v>
      </c>
      <c r="O13" s="168">
        <v>15.52</v>
      </c>
      <c r="P13" s="168">
        <v>17.25</v>
      </c>
      <c r="Q13" s="168">
        <f t="shared" si="1"/>
        <v>15.089999999999998</v>
      </c>
    </row>
    <row r="14" spans="1:26" ht="15" customHeight="1">
      <c r="A14" s="164">
        <v>7</v>
      </c>
      <c r="B14" s="165">
        <v>1</v>
      </c>
      <c r="C14" s="165" t="s">
        <v>68</v>
      </c>
      <c r="D14" s="166" t="s">
        <v>76</v>
      </c>
      <c r="E14" s="168">
        <v>7.12</v>
      </c>
      <c r="F14" s="168">
        <v>8.14</v>
      </c>
      <c r="G14" s="168">
        <v>6.19</v>
      </c>
      <c r="H14" s="167"/>
      <c r="I14" s="167"/>
      <c r="J14" s="167"/>
      <c r="K14" s="167"/>
      <c r="L14" s="167"/>
      <c r="M14" s="167"/>
      <c r="N14" s="167"/>
      <c r="O14" s="167"/>
      <c r="P14" s="167"/>
      <c r="Q14" s="168">
        <f t="shared" si="1"/>
        <v>7.1500000000000012</v>
      </c>
    </row>
    <row r="15" spans="1:26" ht="15" customHeight="1">
      <c r="A15" s="164">
        <v>8</v>
      </c>
      <c r="B15" s="165">
        <v>1</v>
      </c>
      <c r="C15" s="165" t="s">
        <v>68</v>
      </c>
      <c r="D15" s="166" t="s">
        <v>77</v>
      </c>
      <c r="E15" s="168">
        <v>29</v>
      </c>
      <c r="F15" s="168">
        <v>17.5</v>
      </c>
      <c r="G15" s="168">
        <v>18.829999999999998</v>
      </c>
      <c r="H15" s="167"/>
      <c r="I15" s="167"/>
      <c r="J15" s="167"/>
      <c r="K15" s="167"/>
      <c r="L15" s="167"/>
      <c r="M15" s="167"/>
      <c r="N15" s="167"/>
      <c r="O15" s="167"/>
      <c r="P15" s="167"/>
      <c r="Q15" s="168">
        <f t="shared" si="1"/>
        <v>21.776666666666667</v>
      </c>
    </row>
    <row r="16" spans="1:26" ht="15" customHeight="1">
      <c r="A16" s="164">
        <v>9</v>
      </c>
      <c r="B16" s="165">
        <v>1</v>
      </c>
      <c r="C16" s="165" t="s">
        <v>68</v>
      </c>
      <c r="D16" s="166" t="s">
        <v>78</v>
      </c>
      <c r="E16" s="168">
        <v>9</v>
      </c>
      <c r="F16" s="168">
        <v>7.5</v>
      </c>
      <c r="G16" s="168">
        <v>11.5</v>
      </c>
      <c r="H16" s="167"/>
      <c r="I16" s="167"/>
      <c r="J16" s="167"/>
      <c r="K16" s="167"/>
      <c r="L16" s="167"/>
      <c r="M16" s="167"/>
      <c r="N16" s="167"/>
      <c r="O16" s="167"/>
      <c r="P16" s="167"/>
      <c r="Q16" s="168">
        <f t="shared" si="1"/>
        <v>9.3333333333333339</v>
      </c>
    </row>
    <row r="17" spans="1:17" ht="15" customHeight="1">
      <c r="A17" s="164">
        <v>10</v>
      </c>
      <c r="B17" s="165">
        <v>1</v>
      </c>
      <c r="C17" s="165" t="s">
        <v>68</v>
      </c>
      <c r="D17" s="166" t="s">
        <v>79</v>
      </c>
      <c r="E17" s="168">
        <v>8.14</v>
      </c>
      <c r="F17" s="168">
        <v>7.9</v>
      </c>
      <c r="G17" s="168">
        <v>8.42</v>
      </c>
      <c r="H17" s="167"/>
      <c r="I17" s="167"/>
      <c r="J17" s="167"/>
      <c r="K17" s="167"/>
      <c r="L17" s="167"/>
      <c r="M17" s="167"/>
      <c r="N17" s="167"/>
      <c r="O17" s="167"/>
      <c r="P17" s="167"/>
      <c r="Q17" s="168">
        <f t="shared" si="1"/>
        <v>8.1533333333333342</v>
      </c>
    </row>
    <row r="18" spans="1:17" ht="15" customHeight="1">
      <c r="A18" s="164">
        <v>11</v>
      </c>
      <c r="B18" s="165">
        <v>1</v>
      </c>
      <c r="C18" s="165" t="s">
        <v>68</v>
      </c>
      <c r="D18" s="169" t="s">
        <v>80</v>
      </c>
      <c r="E18" s="167"/>
      <c r="F18" s="167"/>
      <c r="G18" s="167"/>
      <c r="H18" s="167"/>
      <c r="I18" s="167"/>
      <c r="J18" s="168">
        <v>890</v>
      </c>
      <c r="K18" s="167"/>
      <c r="L18" s="167"/>
      <c r="M18" s="167"/>
      <c r="N18" s="167"/>
      <c r="O18" s="167"/>
      <c r="P18" s="167"/>
      <c r="Q18" s="168">
        <f t="shared" si="1"/>
        <v>890</v>
      </c>
    </row>
    <row r="19" spans="1:17" ht="15" customHeight="1">
      <c r="A19" s="164">
        <v>12</v>
      </c>
      <c r="B19" s="165">
        <v>1</v>
      </c>
      <c r="C19" s="165" t="s">
        <v>68</v>
      </c>
      <c r="D19" s="166" t="s">
        <v>81</v>
      </c>
      <c r="E19" s="168">
        <v>0.99</v>
      </c>
      <c r="F19" s="168">
        <v>1.85</v>
      </c>
      <c r="G19" s="168">
        <v>1.5</v>
      </c>
      <c r="H19" s="167"/>
      <c r="I19" s="167"/>
      <c r="J19" s="167"/>
      <c r="K19" s="167"/>
      <c r="L19" s="167"/>
      <c r="M19" s="167"/>
      <c r="N19" s="167"/>
      <c r="O19" s="167"/>
      <c r="P19" s="167"/>
      <c r="Q19" s="168">
        <f t="shared" si="1"/>
        <v>1.4466666666666665</v>
      </c>
    </row>
    <row r="20" spans="1:17" ht="15" customHeight="1">
      <c r="A20" s="173">
        <v>13</v>
      </c>
      <c r="B20" s="174">
        <v>1</v>
      </c>
      <c r="C20" s="174" t="s">
        <v>68</v>
      </c>
      <c r="D20" s="169" t="s">
        <v>82</v>
      </c>
      <c r="E20" s="175">
        <v>136</v>
      </c>
      <c r="F20" s="175">
        <v>149.9</v>
      </c>
      <c r="G20" s="175">
        <v>173</v>
      </c>
      <c r="H20" s="176"/>
      <c r="I20" s="176"/>
      <c r="J20" s="176"/>
      <c r="K20" s="176"/>
      <c r="L20" s="176"/>
      <c r="M20" s="176"/>
      <c r="N20" s="176"/>
      <c r="O20" s="176"/>
      <c r="P20" s="176"/>
      <c r="Q20" s="168">
        <f t="shared" si="1"/>
        <v>152.96666666666667</v>
      </c>
    </row>
    <row r="21" spans="1:17" ht="15" customHeight="1">
      <c r="A21" s="177"/>
      <c r="B21" s="177"/>
      <c r="C21" s="177"/>
      <c r="D21" s="177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9" t="s">
        <v>73</v>
      </c>
      <c r="Q21" s="168">
        <f>SUM(Q12:Q20)</f>
        <v>1122.8466666666666</v>
      </c>
    </row>
    <row r="22" spans="1:17">
      <c r="A22" s="180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DESINSETIZAÇÃO</vt:lpstr>
      <vt:lpstr>BDI</vt:lpstr>
      <vt:lpstr>EPIs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MEIOAMBIENTE</dc:creator>
  <cp:lastModifiedBy>pmsap</cp:lastModifiedBy>
  <dcterms:created xsi:type="dcterms:W3CDTF">2017-02-08T16:59:03Z</dcterms:created>
  <dcterms:modified xsi:type="dcterms:W3CDTF">2024-10-16T16:33:18Z</dcterms:modified>
</cp:coreProperties>
</file>