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95" windowWidth="18885" windowHeight="8745"/>
  </bookViews>
  <sheets>
    <sheet name="8h Limpeza e Higienização LP" sheetId="1" r:id="rId1"/>
  </sheets>
  <calcPr calcId="144525"/>
  <extLst>
    <ext uri="GoogleSheetsCustomDataVersion2">
      <go:sheetsCustomData xmlns:go="http://customooxmlschemas.google.com/" r:id="rId5" roundtripDataChecksum="Y8fbubDnzcZXu3hrM8cPDeZAcPdWfqYzaV0OpcKebxY="/>
    </ext>
  </extLst>
</workbook>
</file>

<file path=xl/calcChain.xml><?xml version="1.0" encoding="utf-8"?>
<calcChain xmlns="http://schemas.openxmlformats.org/spreadsheetml/2006/main">
  <c r="D164" i="1" l="1"/>
  <c r="D163" i="1"/>
  <c r="D143" i="1"/>
  <c r="D142" i="1"/>
  <c r="D141" i="1"/>
  <c r="D140" i="1"/>
  <c r="D139" i="1"/>
  <c r="D138" i="1"/>
  <c r="D144" i="1" s="1"/>
  <c r="E144" i="1" s="1"/>
  <c r="E130" i="1"/>
  <c r="E129" i="1"/>
  <c r="E128" i="1"/>
  <c r="E127" i="1"/>
  <c r="E126" i="1"/>
  <c r="E125" i="1"/>
  <c r="E124" i="1"/>
  <c r="E123" i="1"/>
  <c r="E122" i="1"/>
  <c r="E134" i="1" s="1"/>
  <c r="E81" i="1"/>
  <c r="E80" i="1"/>
  <c r="D73" i="1"/>
  <c r="D75" i="1" s="1"/>
  <c r="D103" i="1" s="1"/>
  <c r="D60" i="1"/>
  <c r="E54" i="1"/>
  <c r="B52" i="1"/>
  <c r="E53" i="1" s="1"/>
  <c r="E41" i="1"/>
  <c r="E40" i="1"/>
  <c r="E39" i="1"/>
  <c r="E38" i="1"/>
  <c r="E37" i="1"/>
  <c r="E36" i="1"/>
  <c r="E35" i="1"/>
  <c r="E34" i="1"/>
  <c r="E33" i="1"/>
  <c r="E42" i="1" s="1"/>
  <c r="E32" i="1"/>
  <c r="E31" i="1"/>
  <c r="E30" i="1"/>
  <c r="C25" i="1"/>
  <c r="E20" i="1"/>
  <c r="E171" i="1" l="1"/>
  <c r="E151" i="1"/>
  <c r="E79" i="1"/>
  <c r="E84" i="1" s="1"/>
  <c r="E90" i="1" s="1"/>
  <c r="E55" i="1"/>
  <c r="E60" i="1" l="1"/>
  <c r="E167" i="1"/>
  <c r="E61" i="1"/>
  <c r="E147" i="1"/>
  <c r="E62" i="1" l="1"/>
  <c r="E108" i="1" l="1"/>
  <c r="E109" i="1" s="1"/>
  <c r="E114" i="1" s="1"/>
  <c r="E88" i="1"/>
  <c r="E104" i="1"/>
  <c r="C65" i="1"/>
  <c r="E98" i="1"/>
  <c r="E70" i="1" l="1"/>
  <c r="E68" i="1"/>
  <c r="E72" i="1"/>
  <c r="E69" i="1"/>
  <c r="E71" i="1"/>
  <c r="E74" i="1"/>
  <c r="E67" i="1"/>
  <c r="E66" i="1"/>
  <c r="E73" i="1" l="1"/>
  <c r="E75" i="1" s="1"/>
  <c r="E89" i="1" s="1"/>
  <c r="E91" i="1" s="1"/>
  <c r="E148" i="1" l="1"/>
  <c r="E168" i="1"/>
  <c r="E102" i="1"/>
  <c r="E96" i="1"/>
  <c r="E97" i="1" l="1"/>
  <c r="E99" i="1"/>
  <c r="E112" i="1" s="1"/>
  <c r="E105" i="1"/>
  <c r="E113" i="1" s="1"/>
  <c r="E103" i="1"/>
  <c r="E115" i="1" l="1"/>
  <c r="E149" i="1" l="1"/>
  <c r="E169" i="1"/>
  <c r="A121" i="1"/>
  <c r="F130" i="1" l="1"/>
  <c r="F131" i="1"/>
  <c r="F129" i="1"/>
  <c r="F125" i="1"/>
  <c r="F127" i="1"/>
  <c r="F126" i="1"/>
  <c r="F128" i="1"/>
  <c r="F124" i="1"/>
  <c r="F133" i="1"/>
  <c r="F132" i="1"/>
  <c r="F123" i="1"/>
  <c r="F122" i="1"/>
  <c r="F134" i="1" l="1"/>
  <c r="E150" i="1" s="1"/>
  <c r="E170" i="1" l="1"/>
  <c r="E152" i="1"/>
  <c r="C156" i="1" l="1"/>
  <c r="E156" i="1" s="1"/>
  <c r="C157" i="1" l="1"/>
  <c r="E157" i="1" l="1"/>
  <c r="C161" i="1"/>
  <c r="E161" i="1" s="1"/>
  <c r="C162" i="1"/>
  <c r="E162" i="1" s="1"/>
  <c r="C160" i="1"/>
  <c r="E160" i="1" s="1"/>
  <c r="E163" i="1" s="1"/>
  <c r="E164" i="1" l="1"/>
  <c r="E172" i="1" s="1"/>
  <c r="E173" i="1" s="1"/>
  <c r="D176" i="1" s="1"/>
  <c r="E176" i="1" s="1"/>
</calcChain>
</file>

<file path=xl/sharedStrings.xml><?xml version="1.0" encoding="utf-8"?>
<sst xmlns="http://schemas.openxmlformats.org/spreadsheetml/2006/main" count="192" uniqueCount="142">
  <si>
    <t>PLANILHA - LIMPEZA E HIGIENIZAÇÃO - SEMAF</t>
  </si>
  <si>
    <t>Dados da CCT</t>
  </si>
  <si>
    <t>Município/UF</t>
  </si>
  <si>
    <t>Santo Antônio da Patrulha/RS</t>
  </si>
  <si>
    <t>Serviço</t>
  </si>
  <si>
    <t>Limpeza e higienização</t>
  </si>
  <si>
    <t>Categoria</t>
  </si>
  <si>
    <t>Auxiliar de limpeza</t>
  </si>
  <si>
    <t>CBO</t>
  </si>
  <si>
    <t>CCT nº</t>
  </si>
  <si>
    <t>RS004917/2023</t>
  </si>
  <si>
    <t>Data base</t>
  </si>
  <si>
    <t>1º de janeiro de 2024</t>
  </si>
  <si>
    <t xml:space="preserve">Salário normativo </t>
  </si>
  <si>
    <t>Vale-alimentação</t>
  </si>
  <si>
    <t>nº</t>
  </si>
  <si>
    <t>valor</t>
  </si>
  <si>
    <t>desconto</t>
  </si>
  <si>
    <t>Vale-transporte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</si>
  <si>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</si>
  <si>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</si>
  <si>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</si>
  <si>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</si>
  <si>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</si>
  <si>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</si>
  <si>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</si>
  <si>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</si>
  <si>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</si>
  <si>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</si>
  <si>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</si>
  <si>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</si>
  <si>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</si>
  <si>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</si>
  <si>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</si>
  <si>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</si>
  <si>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</si>
  <si>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</si>
  <si>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</si>
  <si>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</si>
  <si>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</si>
  <si>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</si>
  <si>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</si>
  <si>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</si>
  <si>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</si>
  <si>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</si>
  <si>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</si>
  <si>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</si>
  <si>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</si>
  <si>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Nº de meses de execução contratual</t>
  </si>
  <si>
    <t>Dias úteis no ano</t>
  </si>
  <si>
    <t>Média de dias mês</t>
  </si>
  <si>
    <t>Nº de horas mês</t>
  </si>
  <si>
    <t>PLANILHA DE CUSTOS -AUX. LIMPEZA 200H - SIMPLES NACIONAL</t>
  </si>
  <si>
    <t>MÓDULO I - COMPOSIÇÃO DA REMUNERAÇÃO</t>
  </si>
  <si>
    <t>horas</t>
  </si>
  <si>
    <t>%</t>
  </si>
  <si>
    <t>R$</t>
  </si>
  <si>
    <t>Salário-Base</t>
  </si>
  <si>
    <t>Insalubridade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</si>
  <si>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</si>
  <si>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</si>
  <si>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</si>
  <si>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</si>
  <si>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</si>
  <si>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</si>
  <si>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</si>
  <si>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</si>
  <si>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</si>
  <si>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SAT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</si>
  <si>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</si>
  <si>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</si>
  <si>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</si>
  <si>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</si>
  <si>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</si>
  <si>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</si>
  <si>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</si>
  <si>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</si>
  <si>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</si>
  <si>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</si>
  <si>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</si>
  <si>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Outros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</si>
  <si>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</si>
  <si>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</si>
  <si>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</si>
  <si>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</si>
  <si>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</si>
  <si>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</si>
  <si>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</si>
  <si>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</si>
  <si>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</si>
  <si>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</si>
  <si>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</si>
  <si>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</si>
  <si>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</si>
  <si>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</si>
  <si>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</si>
  <si>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</si>
  <si>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</si>
  <si>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</si>
  <si>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</si>
  <si>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</si>
  <si>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 xml:space="preserve"> Ausências Legais</t>
  </si>
  <si>
    <t>Dados para cálculo de profissional ausente</t>
  </si>
  <si>
    <t>40h</t>
  </si>
  <si>
    <t>Valor</t>
  </si>
  <si>
    <t>MÓDULO 5 - INSUMOS DIVERSOS</t>
  </si>
  <si>
    <t xml:space="preserve"> Uniformes</t>
  </si>
  <si>
    <t>Descrição</t>
  </si>
  <si>
    <t>Quant./ano</t>
  </si>
  <si>
    <t>R$ Anual</t>
  </si>
  <si>
    <t>Calça/abrigo</t>
  </si>
  <si>
    <t>Camiseta tecido 100% algodão</t>
  </si>
  <si>
    <t>Botina bico aço com elástico</t>
  </si>
  <si>
    <t>Casaco</t>
  </si>
  <si>
    <t>Avental de limpeza</t>
  </si>
  <si>
    <t>Luva latex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</si>
  <si>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</si>
  <si>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</si>
  <si>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</si>
  <si>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</si>
  <si>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</si>
  <si>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</si>
  <si>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</si>
  <si>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</si>
  <si>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</si>
  <si>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</si>
  <si>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</si>
  <si>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</si>
  <si>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</si>
  <si>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</si>
  <si>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</si>
  <si>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</si>
  <si>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</si>
  <si>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</si>
  <si>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</si>
  <si>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</si>
  <si>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mês</t>
  </si>
  <si>
    <t>Custo estimado da contratação</t>
  </si>
  <si>
    <t>Postos de trabalho</t>
  </si>
  <si>
    <t>R$ mês</t>
  </si>
  <si>
    <t>R$ anual</t>
  </si>
  <si>
    <t>Postos de trabalho - SEMAF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</si>
</sst>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"/>
    <numFmt numFmtId="165" formatCode="_-&quot;R$&quot;\ * #,##0.00_-;\-&quot;R$&quot;\ * #,##0.00_-;_-&quot;R$&quot;\ * &quot;-&quot;??_-;_-@"/>
    <numFmt numFmtId="166" formatCode="_-* #,##0.00_-;\-* #,##0.00_-;_-* &quot;-&quot;??_-;_-@"/>
    <numFmt numFmtId="167" formatCode="_-* #,##0.0000000000_-;\-* #,##0.0000000000_-;_-* &quot;-&quot;??_-;_-@"/>
    <numFmt numFmtId="168" formatCode="#,##0.00_ ;\-#,##0.00\ "/>
    <numFmt numFmtId="169" formatCode="_-* #,##0.00_-;\-* #,##0.00_-;_-* &quot;-&quot;????????_-;_-@"/>
    <numFmt numFmtId="170" formatCode="_-* #,##0.00_-;\-* #,##0.00_-;_-* &quot;-&quot;????_-;_-@"/>
    <numFmt numFmtId="171" formatCode="_-* #,##0.0000_-;\-* #,##0.0000_-;_-* &quot;-&quot;????_-;_-@"/>
  </numFmts>
  <fonts count="17">
    <font>
      <sz val="11"/>
      <color theme="1"/>
      <name val="Calibri"/>
      <scheme val="minor"/>
    </font>
    <font>
      <b/>
      <sz val="12"/>
      <color rgb="FF000000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sz val="12"/>
      <color rgb="FF000000"/>
      <name val="Calibri"/>
    </font>
    <font>
      <b/>
      <sz val="11"/>
      <color theme="1"/>
      <name val="Calibri"/>
    </font>
    <font>
      <sz val="11"/>
      <color rgb="FFFF0000"/>
      <name val="Calibri"/>
    </font>
    <font>
      <b/>
      <sz val="11"/>
      <color rgb="FFFF0000"/>
      <name val="Calibri"/>
    </font>
    <font>
      <sz val="26"/>
      <color rgb="FFFF0000"/>
      <name val="Calibri"/>
    </font>
    <font>
      <b/>
      <sz val="9"/>
      <color theme="1"/>
      <name val="Calibri"/>
    </font>
    <font>
      <sz val="9"/>
      <color theme="1"/>
      <name val="Calibri"/>
    </font>
    <font>
      <sz val="10"/>
      <color theme="1"/>
      <name val="Calibri"/>
    </font>
    <font>
      <sz val="9"/>
      <color rgb="FF000000"/>
      <name val="Calibri"/>
    </font>
    <font>
      <sz val="10"/>
      <color rgb="FF000000"/>
      <name val="Calibri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/>
    <xf numFmtId="0" fontId="3" fillId="0" borderId="3" xfId="0" applyFont="1" applyBorder="1"/>
    <xf numFmtId="2" fontId="3" fillId="0" borderId="0" xfId="0" applyNumberFormat="1" applyFont="1"/>
    <xf numFmtId="0" fontId="3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6" fontId="3" fillId="0" borderId="4" xfId="0" applyNumberFormat="1" applyFont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4" xfId="0" applyNumberFormat="1" applyFont="1" applyBorder="1" applyAlignment="1">
      <alignment horizontal="right"/>
    </xf>
    <xf numFmtId="9" fontId="3" fillId="2" borderId="4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9" fontId="3" fillId="0" borderId="4" xfId="0" applyNumberFormat="1" applyFont="1" applyBorder="1" applyAlignment="1">
      <alignment horizontal="right"/>
    </xf>
    <xf numFmtId="9" fontId="3" fillId="0" borderId="0" xfId="0" applyNumberFormat="1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 wrapText="1"/>
    </xf>
    <xf numFmtId="0" fontId="3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/>
    <xf numFmtId="166" fontId="3" fillId="0" borderId="0" xfId="0" applyNumberFormat="1" applyFont="1"/>
    <xf numFmtId="0" fontId="5" fillId="0" borderId="4" xfId="0" applyFont="1" applyBorder="1"/>
    <xf numFmtId="10" fontId="5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left"/>
    </xf>
    <xf numFmtId="10" fontId="5" fillId="0" borderId="4" xfId="0" applyNumberFormat="1" applyFont="1" applyBorder="1" applyAlignment="1">
      <alignment horizontal="right"/>
    </xf>
    <xf numFmtId="10" fontId="5" fillId="0" borderId="4" xfId="0" applyNumberFormat="1" applyFont="1" applyBorder="1"/>
    <xf numFmtId="0" fontId="5" fillId="0" borderId="5" xfId="0" applyFont="1" applyBorder="1"/>
    <xf numFmtId="0" fontId="5" fillId="0" borderId="7" xfId="0" applyFont="1" applyBorder="1"/>
    <xf numFmtId="10" fontId="5" fillId="0" borderId="7" xfId="0" applyNumberFormat="1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center" wrapText="1"/>
    </xf>
    <xf numFmtId="10" fontId="3" fillId="0" borderId="14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3" xfId="0" applyFont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horizontal="center" wrapText="1"/>
    </xf>
    <xf numFmtId="10" fontId="3" fillId="0" borderId="16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0" fontId="3" fillId="0" borderId="4" xfId="0" applyNumberFormat="1" applyFont="1" applyBorder="1" applyAlignment="1">
      <alignment horizontal="center" wrapText="1"/>
    </xf>
    <xf numFmtId="164" fontId="2" fillId="0" borderId="4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2" fillId="2" borderId="3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0" fontId="8" fillId="0" borderId="0" xfId="0" applyFont="1"/>
    <xf numFmtId="164" fontId="8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right"/>
    </xf>
    <xf numFmtId="166" fontId="5" fillId="2" borderId="4" xfId="0" applyNumberFormat="1" applyFont="1" applyFill="1" applyBorder="1"/>
    <xf numFmtId="166" fontId="5" fillId="0" borderId="0" xfId="0" applyNumberFormat="1" applyFont="1"/>
    <xf numFmtId="0" fontId="5" fillId="2" borderId="4" xfId="0" applyFont="1" applyFill="1" applyBorder="1"/>
    <xf numFmtId="166" fontId="8" fillId="0" borderId="0" xfId="0" applyNumberFormat="1" applyFont="1"/>
    <xf numFmtId="166" fontId="2" fillId="2" borderId="4" xfId="0" applyNumberFormat="1" applyFont="1" applyFill="1" applyBorder="1"/>
    <xf numFmtId="166" fontId="2" fillId="0" borderId="0" xfId="0" applyNumberFormat="1" applyFont="1"/>
    <xf numFmtId="164" fontId="3" fillId="0" borderId="0" xfId="0" applyNumberFormat="1" applyFont="1" applyAlignment="1">
      <alignment horizontal="right"/>
    </xf>
    <xf numFmtId="10" fontId="3" fillId="0" borderId="0" xfId="0" applyNumberFormat="1" applyFont="1"/>
    <xf numFmtId="10" fontId="5" fillId="2" borderId="4" xfId="0" applyNumberFormat="1" applyFont="1" applyFill="1" applyBorder="1"/>
    <xf numFmtId="0" fontId="9" fillId="0" borderId="0" xfId="0" applyFont="1" applyAlignment="1">
      <alignment horizontal="center"/>
    </xf>
    <xf numFmtId="168" fontId="5" fillId="0" borderId="4" xfId="0" applyNumberFormat="1" applyFont="1" applyBorder="1"/>
    <xf numFmtId="168" fontId="8" fillId="0" borderId="0" xfId="0" applyNumberFormat="1" applyFont="1"/>
    <xf numFmtId="168" fontId="5" fillId="0" borderId="0" xfId="0" applyNumberFormat="1" applyFont="1"/>
    <xf numFmtId="10" fontId="3" fillId="0" borderId="4" xfId="0" applyNumberFormat="1" applyFont="1" applyBorder="1"/>
    <xf numFmtId="10" fontId="2" fillId="2" borderId="4" xfId="0" applyNumberFormat="1" applyFont="1" applyFill="1" applyBorder="1"/>
    <xf numFmtId="168" fontId="2" fillId="2" borderId="4" xfId="0" applyNumberFormat="1" applyFont="1" applyFill="1" applyBorder="1"/>
    <xf numFmtId="168" fontId="2" fillId="0" borderId="0" xfId="0" applyNumberFormat="1" applyFont="1"/>
    <xf numFmtId="10" fontId="3" fillId="2" borderId="4" xfId="0" applyNumberFormat="1" applyFont="1" applyFill="1" applyBorder="1"/>
    <xf numFmtId="168" fontId="5" fillId="2" borderId="4" xfId="0" applyNumberFormat="1" applyFont="1" applyFill="1" applyBorder="1"/>
    <xf numFmtId="9" fontId="3" fillId="0" borderId="0" xfId="0" applyNumberFormat="1" applyFont="1"/>
    <xf numFmtId="168" fontId="5" fillId="2" borderId="4" xfId="0" applyNumberFormat="1" applyFont="1" applyFill="1" applyBorder="1" applyAlignment="1">
      <alignment horizontal="right"/>
    </xf>
    <xf numFmtId="4" fontId="5" fillId="0" borderId="0" xfId="0" applyNumberFormat="1" applyFont="1"/>
    <xf numFmtId="164" fontId="5" fillId="3" borderId="0" xfId="0" applyNumberFormat="1" applyFont="1" applyFill="1" applyAlignment="1">
      <alignment horizontal="right"/>
    </xf>
    <xf numFmtId="168" fontId="5" fillId="0" borderId="0" xfId="0" applyNumberFormat="1" applyFont="1" applyAlignment="1">
      <alignment horizontal="right"/>
    </xf>
    <xf numFmtId="168" fontId="5" fillId="0" borderId="4" xfId="0" applyNumberFormat="1" applyFont="1" applyBorder="1" applyAlignment="1">
      <alignment horizontal="right"/>
    </xf>
    <xf numFmtId="168" fontId="2" fillId="2" borderId="4" xfId="0" applyNumberFormat="1" applyFont="1" applyFill="1" applyBorder="1" applyAlignment="1">
      <alignment horizontal="right"/>
    </xf>
    <xf numFmtId="168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3" fillId="2" borderId="4" xfId="0" applyNumberFormat="1" applyFont="1" applyFill="1" applyBorder="1"/>
    <xf numFmtId="4" fontId="3" fillId="0" borderId="0" xfId="0" applyNumberFormat="1" applyFont="1"/>
    <xf numFmtId="4" fontId="2" fillId="2" borderId="4" xfId="0" applyNumberFormat="1" applyFont="1" applyFill="1" applyBorder="1"/>
    <xf numFmtId="4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  <xf numFmtId="166" fontId="3" fillId="2" borderId="4" xfId="0" applyNumberFormat="1" applyFont="1" applyFill="1" applyBorder="1"/>
    <xf numFmtId="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/>
    <xf numFmtId="9" fontId="3" fillId="0" borderId="4" xfId="0" applyNumberFormat="1" applyFont="1" applyBorder="1" applyAlignment="1">
      <alignment horizontal="center"/>
    </xf>
    <xf numFmtId="2" fontId="7" fillId="2" borderId="4" xfId="0" applyNumberFormat="1" applyFont="1" applyFill="1" applyBorder="1"/>
    <xf numFmtId="2" fontId="7" fillId="0" borderId="0" xfId="0" applyNumberFormat="1" applyFont="1"/>
    <xf numFmtId="169" fontId="3" fillId="0" borderId="0" xfId="0" applyNumberFormat="1" applyFont="1"/>
    <xf numFmtId="0" fontId="2" fillId="0" borderId="0" xfId="0" applyFont="1" applyAlignment="1">
      <alignment horizontal="right" wrapText="1"/>
    </xf>
    <xf numFmtId="9" fontId="5" fillId="0" borderId="0" xfId="0" applyNumberFormat="1" applyFont="1" applyAlignment="1">
      <alignment horizontal="center"/>
    </xf>
    <xf numFmtId="2" fontId="2" fillId="0" borderId="0" xfId="0" applyNumberFormat="1" applyFont="1"/>
    <xf numFmtId="2" fontId="3" fillId="0" borderId="4" xfId="0" applyNumberFormat="1" applyFont="1" applyBorder="1"/>
    <xf numFmtId="2" fontId="5" fillId="2" borderId="4" xfId="0" applyNumberFormat="1" applyFont="1" applyFill="1" applyBorder="1" applyAlignment="1">
      <alignment horizontal="right"/>
    </xf>
    <xf numFmtId="2" fontId="8" fillId="2" borderId="4" xfId="0" applyNumberFormat="1" applyFont="1" applyFill="1" applyBorder="1"/>
    <xf numFmtId="2" fontId="8" fillId="0" borderId="0" xfId="0" applyNumberFormat="1" applyFont="1"/>
    <xf numFmtId="0" fontId="6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4" xfId="0" applyFont="1" applyBorder="1"/>
    <xf numFmtId="2" fontId="9" fillId="2" borderId="4" xfId="0" applyNumberFormat="1" applyFont="1" applyFill="1" applyBorder="1"/>
    <xf numFmtId="2" fontId="9" fillId="0" borderId="0" xfId="0" applyNumberFormat="1" applyFont="1"/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2" fontId="9" fillId="0" borderId="4" xfId="0" applyNumberFormat="1" applyFont="1" applyBorder="1"/>
    <xf numFmtId="2" fontId="2" fillId="2" borderId="4" xfId="0" applyNumberFormat="1" applyFont="1" applyFill="1" applyBorder="1"/>
    <xf numFmtId="0" fontId="11" fillId="0" borderId="4" xfId="0" applyFont="1" applyBorder="1" applyAlignment="1">
      <alignment horizontal="center" wrapText="1"/>
    </xf>
    <xf numFmtId="2" fontId="11" fillId="2" borderId="4" xfId="0" applyNumberFormat="1" applyFont="1" applyFill="1" applyBorder="1" applyAlignment="1">
      <alignment horizontal="center" wrapText="1"/>
    </xf>
    <xf numFmtId="164" fontId="12" fillId="0" borderId="4" xfId="0" applyNumberFormat="1" applyFont="1" applyBorder="1"/>
    <xf numFmtId="0" fontId="12" fillId="0" borderId="4" xfId="0" applyFont="1" applyBorder="1" applyAlignment="1">
      <alignment horizontal="left" wrapText="1"/>
    </xf>
    <xf numFmtId="164" fontId="12" fillId="0" borderId="4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10" fontId="12" fillId="0" borderId="4" xfId="0" applyNumberFormat="1" applyFont="1" applyBorder="1" applyAlignment="1">
      <alignment horizontal="center" wrapText="1"/>
    </xf>
    <xf numFmtId="164" fontId="12" fillId="0" borderId="4" xfId="0" applyNumberFormat="1" applyFont="1" applyBorder="1" applyAlignment="1">
      <alignment wrapText="1"/>
    </xf>
    <xf numFmtId="2" fontId="12" fillId="0" borderId="4" xfId="0" applyNumberFormat="1" applyFont="1" applyBorder="1"/>
    <xf numFmtId="170" fontId="3" fillId="0" borderId="0" xfId="0" applyNumberFormat="1" applyFont="1"/>
    <xf numFmtId="0" fontId="12" fillId="0" borderId="4" xfId="0" applyFont="1" applyBorder="1" applyAlignment="1">
      <alignment wrapText="1"/>
    </xf>
    <xf numFmtId="171" fontId="3" fillId="0" borderId="0" xfId="0" applyNumberFormat="1" applyFont="1"/>
    <xf numFmtId="164" fontId="11" fillId="0" borderId="4" xfId="0" applyNumberFormat="1" applyFont="1" applyBorder="1"/>
    <xf numFmtId="2" fontId="11" fillId="0" borderId="4" xfId="0" applyNumberFormat="1" applyFont="1" applyBorder="1"/>
    <xf numFmtId="0" fontId="3" fillId="3" borderId="4" xfId="0" applyFont="1" applyFill="1" applyBorder="1"/>
    <xf numFmtId="0" fontId="3" fillId="3" borderId="1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2" fontId="13" fillId="3" borderId="4" xfId="0" applyNumberFormat="1" applyFont="1" applyFill="1" applyBorder="1" applyAlignment="1">
      <alignment horizontal="center" vertical="center"/>
    </xf>
    <xf numFmtId="4" fontId="13" fillId="3" borderId="4" xfId="0" applyNumberFormat="1" applyFont="1" applyFill="1" applyBorder="1" applyAlignment="1">
      <alignment horizontal="center" vertical="center"/>
    </xf>
    <xf numFmtId="2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vertical="center" wrapText="1"/>
    </xf>
    <xf numFmtId="0" fontId="14" fillId="4" borderId="0" xfId="0" applyFont="1" applyFill="1" applyAlignment="1">
      <alignment horizontal="center" wrapText="1"/>
    </xf>
    <xf numFmtId="0" fontId="7" fillId="3" borderId="1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wrapText="1"/>
    </xf>
    <xf numFmtId="4" fontId="5" fillId="2" borderId="4" xfId="0" applyNumberFormat="1" applyFont="1" applyFill="1" applyBorder="1"/>
    <xf numFmtId="0" fontId="3" fillId="0" borderId="2" xfId="0" applyFont="1" applyBorder="1" applyAlignment="1">
      <alignment horizontal="center"/>
    </xf>
    <xf numFmtId="166" fontId="2" fillId="0" borderId="3" xfId="0" applyNumberFormat="1" applyFont="1" applyBorder="1"/>
    <xf numFmtId="2" fontId="5" fillId="2" borderId="4" xfId="0" applyNumberFormat="1" applyFont="1" applyFill="1" applyBorder="1"/>
    <xf numFmtId="2" fontId="5" fillId="0" borderId="0" xfId="0" applyNumberFormat="1" applyFont="1"/>
    <xf numFmtId="164" fontId="16" fillId="4" borderId="0" xfId="0" applyNumberFormat="1" applyFont="1" applyFill="1"/>
    <xf numFmtId="10" fontId="2" fillId="2" borderId="3" xfId="0" applyNumberFormat="1" applyFont="1" applyFill="1" applyBorder="1"/>
    <xf numFmtId="4" fontId="3" fillId="2" borderId="4" xfId="0" applyNumberFormat="1" applyFont="1" applyFill="1" applyBorder="1" applyAlignment="1">
      <alignment horizontal="right"/>
    </xf>
    <xf numFmtId="0" fontId="3" fillId="3" borderId="0" xfId="0" applyFont="1" applyFill="1"/>
    <xf numFmtId="168" fontId="3" fillId="2" borderId="4" xfId="0" applyNumberFormat="1" applyFont="1" applyFill="1" applyBorder="1"/>
    <xf numFmtId="168" fontId="3" fillId="0" borderId="0" xfId="0" applyNumberFormat="1" applyFont="1"/>
    <xf numFmtId="4" fontId="7" fillId="2" borderId="4" xfId="0" applyNumberFormat="1" applyFont="1" applyFill="1" applyBorder="1"/>
    <xf numFmtId="4" fontId="9" fillId="0" borderId="0" xfId="0" applyNumberFormat="1" applyFont="1"/>
    <xf numFmtId="0" fontId="7" fillId="0" borderId="7" xfId="0" applyFont="1" applyBorder="1" applyAlignment="1">
      <alignment horizontal="right"/>
    </xf>
    <xf numFmtId="4" fontId="7" fillId="0" borderId="0" xfId="0" applyNumberFormat="1" applyFont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2" fillId="0" borderId="5" xfId="0" applyFont="1" applyBorder="1" applyAlignment="1">
      <alignment horizontal="left"/>
    </xf>
    <xf numFmtId="0" fontId="4" fillId="0" borderId="7" xfId="0" applyFont="1" applyBorder="1"/>
    <xf numFmtId="0" fontId="4" fillId="0" borderId="6" xfId="0" applyFont="1" applyBorder="1"/>
    <xf numFmtId="0" fontId="11" fillId="0" borderId="1" xfId="0" applyFont="1" applyBorder="1" applyAlignment="1">
      <alignment horizontal="center"/>
    </xf>
    <xf numFmtId="0" fontId="4" fillId="0" borderId="2" xfId="0" applyFont="1" applyBorder="1"/>
    <xf numFmtId="0" fontId="11" fillId="0" borderId="19" xfId="0" applyFont="1" applyBorder="1" applyAlignment="1">
      <alignment horizontal="center" wrapText="1"/>
    </xf>
    <xf numFmtId="0" fontId="4" fillId="0" borderId="20" xfId="0" applyFont="1" applyBorder="1"/>
    <xf numFmtId="0" fontId="11" fillId="0" borderId="1" xfId="0" applyFont="1" applyBorder="1" applyAlignment="1">
      <alignment horizontal="center" wrapText="1"/>
    </xf>
    <xf numFmtId="0" fontId="4" fillId="0" borderId="3" xfId="0" applyFont="1" applyBorder="1"/>
    <xf numFmtId="0" fontId="11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3" fillId="0" borderId="0" xfId="0" applyFont="1"/>
    <xf numFmtId="0" fontId="0" fillId="0" borderId="0" xfId="0" applyFont="1" applyAlignment="1"/>
    <xf numFmtId="0" fontId="2" fillId="0" borderId="18" xfId="0" applyFont="1" applyBorder="1" applyAlignment="1">
      <alignment horizontal="center"/>
    </xf>
    <xf numFmtId="0" fontId="3" fillId="0" borderId="18" xfId="0" applyFont="1" applyBorder="1"/>
    <xf numFmtId="0" fontId="2" fillId="0" borderId="8" xfId="0" applyFont="1" applyBorder="1" applyAlignment="1">
      <alignment horizontal="left" wrapText="1"/>
    </xf>
    <xf numFmtId="0" fontId="4" fillId="0" borderId="9" xfId="0" applyFont="1" applyBorder="1"/>
    <xf numFmtId="0" fontId="2" fillId="0" borderId="10" xfId="0" applyFont="1" applyBorder="1" applyAlignment="1">
      <alignment horizontal="center" wrapText="1"/>
    </xf>
    <xf numFmtId="0" fontId="4" fillId="0" borderId="13" xfId="0" applyFont="1" applyBorder="1"/>
    <xf numFmtId="0" fontId="2" fillId="0" borderId="11" xfId="0" applyFont="1" applyBorder="1" applyAlignment="1">
      <alignment horizontal="center" wrapText="1"/>
    </xf>
    <xf numFmtId="0" fontId="4" fillId="0" borderId="12" xfId="0" applyFont="1" applyBorder="1"/>
    <xf numFmtId="165" fontId="3" fillId="0" borderId="1" xfId="0" applyNumberFormat="1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E1"/>
    </sheetView>
  </sheetViews>
  <sheetFormatPr defaultColWidth="14.42578125" defaultRowHeight="15" customHeight="1"/>
  <cols>
    <col min="1" max="1" width="20.7109375" customWidth="1"/>
    <col min="2" max="2" width="12.140625" customWidth="1"/>
    <col min="3" max="3" width="11.5703125" customWidth="1"/>
    <col min="4" max="4" width="10.85546875" customWidth="1"/>
    <col min="5" max="5" width="11.140625" customWidth="1"/>
    <col min="6" max="6" width="11" customWidth="1"/>
    <col min="7" max="7" width="8.7109375" customWidth="1"/>
    <col min="8" max="8" width="9.28515625" customWidth="1"/>
    <col min="9" max="9" width="16.28515625" customWidth="1"/>
    <col min="10" max="11" width="15.5703125" customWidth="1"/>
    <col min="12" max="12" width="11.5703125" customWidth="1"/>
    <col min="13" max="13" width="16.85546875" customWidth="1"/>
    <col min="14" max="18" width="9.140625" customWidth="1"/>
    <col min="19" max="26" width="8.7109375" customWidth="1"/>
  </cols>
  <sheetData>
    <row r="1" spans="1:26" ht="15.75">
      <c r="A1" s="225" t="s">
        <v>0</v>
      </c>
      <c r="B1" s="213"/>
      <c r="C1" s="213"/>
      <c r="D1" s="213"/>
      <c r="E1" s="213"/>
      <c r="F1" s="1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207" t="s">
        <v>1</v>
      </c>
      <c r="B2" s="187"/>
      <c r="C2" s="187"/>
      <c r="D2" s="187"/>
      <c r="E2" s="191"/>
      <c r="F2" s="5"/>
      <c r="G2" s="2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198" t="s">
        <v>2</v>
      </c>
      <c r="B3" s="191"/>
      <c r="C3" s="198" t="s">
        <v>3</v>
      </c>
      <c r="D3" s="187"/>
      <c r="E3" s="191"/>
      <c r="F3" s="6"/>
      <c r="G3" s="7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198" t="s">
        <v>4</v>
      </c>
      <c r="B4" s="191"/>
      <c r="C4" s="198" t="s">
        <v>5</v>
      </c>
      <c r="D4" s="187"/>
      <c r="E4" s="191"/>
      <c r="F4" s="6"/>
      <c r="G4" s="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198" t="s">
        <v>6</v>
      </c>
      <c r="B5" s="191"/>
      <c r="C5" s="198" t="s">
        <v>7</v>
      </c>
      <c r="D5" s="187"/>
      <c r="E5" s="191"/>
      <c r="F5" s="6"/>
      <c r="G5" s="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198" t="s">
        <v>8</v>
      </c>
      <c r="B6" s="191"/>
      <c r="C6" s="198">
        <v>5143</v>
      </c>
      <c r="D6" s="187"/>
      <c r="E6" s="191"/>
      <c r="F6" s="6"/>
      <c r="G6" s="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198" t="s">
        <v>9</v>
      </c>
      <c r="B7" s="191"/>
      <c r="C7" s="8" t="s">
        <v>10</v>
      </c>
      <c r="D7" s="9"/>
      <c r="E7" s="10"/>
      <c r="F7" s="6"/>
      <c r="G7" s="7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198" t="s">
        <v>11</v>
      </c>
      <c r="B8" s="191"/>
      <c r="C8" s="198" t="s">
        <v>12</v>
      </c>
      <c r="D8" s="187"/>
      <c r="E8" s="191"/>
      <c r="F8" s="6"/>
      <c r="G8" s="7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11" t="s">
        <v>13</v>
      </c>
      <c r="B9" s="12">
        <v>220</v>
      </c>
      <c r="C9" s="222">
        <v>1540.51</v>
      </c>
      <c r="D9" s="187"/>
      <c r="E9" s="191"/>
      <c r="F9" s="6"/>
      <c r="G9" s="7"/>
      <c r="H9" s="1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6"/>
      <c r="B10" s="6"/>
      <c r="C10" s="14"/>
      <c r="D10" s="6"/>
      <c r="E10" s="6"/>
      <c r="F10" s="6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198" t="s">
        <v>14</v>
      </c>
      <c r="B11" s="191"/>
      <c r="C11" s="15" t="s">
        <v>15</v>
      </c>
      <c r="D11" s="15" t="s">
        <v>16</v>
      </c>
      <c r="E11" s="15" t="s">
        <v>17</v>
      </c>
      <c r="F11" s="1"/>
      <c r="G11" s="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223"/>
      <c r="B12" s="185"/>
      <c r="C12" s="16">
        <v>1</v>
      </c>
      <c r="D12" s="17">
        <v>23.68</v>
      </c>
      <c r="E12" s="18">
        <v>0.19</v>
      </c>
      <c r="F12" s="19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198" t="s">
        <v>18</v>
      </c>
      <c r="B13" s="191"/>
      <c r="C13" s="15" t="s">
        <v>15</v>
      </c>
      <c r="D13" s="15" t="s">
        <v>16</v>
      </c>
      <c r="E13" s="15" t="s">
        <v>17</v>
      </c>
      <c r="F13" s="1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224"/>
      <c r="B14" s="191"/>
      <c r="C14" s="16">
        <v>2</v>
      </c>
      <c r="D14" s="21">
        <v>6</v>
      </c>
      <c r="E14" s="22">
        <v>0.06</v>
      </c>
      <c r="F14" s="19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20"/>
      <c r="B15" s="23"/>
      <c r="C15" s="24"/>
      <c r="D15" s="21"/>
      <c r="E15" s="25"/>
      <c r="F15" s="26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20"/>
      <c r="B16" s="23"/>
      <c r="C16" s="24"/>
      <c r="D16" s="21"/>
      <c r="E16" s="25"/>
      <c r="F16" s="26"/>
      <c r="G16" s="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198" t="s">
        <v>19</v>
      </c>
      <c r="B17" s="191"/>
      <c r="C17" s="24"/>
      <c r="D17" s="21">
        <v>19.420000000000002</v>
      </c>
      <c r="E17" s="24"/>
      <c r="F17" s="19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5"/>
      <c r="B18" s="5"/>
      <c r="C18" s="27"/>
      <c r="D18" s="27"/>
      <c r="E18" s="27"/>
      <c r="F18" s="27"/>
      <c r="G18" s="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>
      <c r="A19" s="207" t="s">
        <v>20</v>
      </c>
      <c r="B19" s="191"/>
      <c r="C19" s="28" t="s">
        <v>21</v>
      </c>
      <c r="D19" s="28" t="s">
        <v>22</v>
      </c>
      <c r="E19" s="15" t="s">
        <v>23</v>
      </c>
      <c r="F19" s="1"/>
      <c r="G19" s="7"/>
      <c r="H19" s="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29" t="s">
        <v>24</v>
      </c>
      <c r="B20" s="30">
        <v>12</v>
      </c>
      <c r="C20" s="31">
        <v>30</v>
      </c>
      <c r="D20" s="30">
        <v>0</v>
      </c>
      <c r="E20" s="24">
        <f>C20+D20</f>
        <v>30</v>
      </c>
      <c r="F20" s="19"/>
      <c r="G20" s="7"/>
      <c r="H20" s="3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206" t="s">
        <v>25</v>
      </c>
      <c r="B21" s="187"/>
      <c r="C21" s="191"/>
      <c r="D21" s="33"/>
      <c r="E21" s="33"/>
      <c r="F21" s="27"/>
      <c r="G21" s="7"/>
      <c r="H21" s="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33" t="s">
        <v>26</v>
      </c>
      <c r="B22" s="33"/>
      <c r="C22" s="34">
        <v>0.39650000000000002</v>
      </c>
      <c r="D22" s="33"/>
      <c r="E22" s="33"/>
      <c r="F22" s="27"/>
      <c r="G22" s="7"/>
      <c r="H22" s="3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29" t="s">
        <v>27</v>
      </c>
      <c r="B23" s="33"/>
      <c r="C23" s="36">
        <v>0.39650000000000002</v>
      </c>
      <c r="D23" s="33"/>
      <c r="E23" s="33"/>
      <c r="F23" s="27"/>
      <c r="G23" s="7"/>
      <c r="H23" s="3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198" t="s">
        <v>28</v>
      </c>
      <c r="B24" s="191"/>
      <c r="C24" s="36">
        <v>2.1600000000000001E-2</v>
      </c>
      <c r="D24" s="33"/>
      <c r="E24" s="33"/>
      <c r="F24" s="27"/>
      <c r="G24" s="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33" t="s">
        <v>29</v>
      </c>
      <c r="B25" s="33"/>
      <c r="C25" s="37">
        <f>(100%-(C22+C23+C24))</f>
        <v>0.18540000000000001</v>
      </c>
      <c r="D25" s="33"/>
      <c r="E25" s="33"/>
      <c r="F25" s="27"/>
      <c r="G25" s="7"/>
      <c r="H25" s="3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38"/>
      <c r="B26" s="39"/>
      <c r="C26" s="40"/>
      <c r="D26" s="39"/>
      <c r="E26" s="39"/>
      <c r="F26" s="27"/>
      <c r="G26" s="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216" t="s">
        <v>30</v>
      </c>
      <c r="B27" s="217"/>
      <c r="C27" s="217"/>
      <c r="D27" s="217"/>
      <c r="E27" s="217"/>
      <c r="F27" s="41"/>
      <c r="G27" s="7"/>
      <c r="H27" s="3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218" t="s">
        <v>6</v>
      </c>
      <c r="B28" s="218" t="s">
        <v>31</v>
      </c>
      <c r="C28" s="218" t="s">
        <v>32</v>
      </c>
      <c r="D28" s="220">
        <v>12</v>
      </c>
      <c r="E28" s="221"/>
      <c r="F28" s="42"/>
      <c r="G28" s="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219"/>
      <c r="B29" s="219"/>
      <c r="C29" s="219"/>
      <c r="D29" s="43" t="s">
        <v>33</v>
      </c>
      <c r="E29" s="43" t="s">
        <v>34</v>
      </c>
      <c r="F29" s="42"/>
      <c r="G29" s="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44" t="s">
        <v>35</v>
      </c>
      <c r="B30" s="45">
        <v>1</v>
      </c>
      <c r="C30" s="45">
        <v>30</v>
      </c>
      <c r="D30" s="46">
        <v>0.69040000000000001</v>
      </c>
      <c r="E30" s="47">
        <f t="shared" ref="E30:E41" si="0">B30*C30*D30</f>
        <v>20.712</v>
      </c>
      <c r="F30" s="48"/>
      <c r="G30" s="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49" t="s">
        <v>36</v>
      </c>
      <c r="B31" s="45">
        <v>1</v>
      </c>
      <c r="C31" s="45">
        <v>1</v>
      </c>
      <c r="D31" s="46">
        <v>1</v>
      </c>
      <c r="E31" s="47">
        <f t="shared" si="0"/>
        <v>1</v>
      </c>
      <c r="F31" s="50"/>
      <c r="G31" s="7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49" t="s">
        <v>37</v>
      </c>
      <c r="B32" s="45">
        <v>0.16420000000000001</v>
      </c>
      <c r="C32" s="45">
        <v>15</v>
      </c>
      <c r="D32" s="46">
        <v>0.69040000000000001</v>
      </c>
      <c r="E32" s="47">
        <f t="shared" si="0"/>
        <v>1.7004552000000002</v>
      </c>
      <c r="F32" s="50"/>
      <c r="G32" s="7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49" t="s">
        <v>38</v>
      </c>
      <c r="B33" s="45">
        <v>1</v>
      </c>
      <c r="C33" s="45">
        <v>5</v>
      </c>
      <c r="D33" s="46">
        <v>0.69040000000000001</v>
      </c>
      <c r="E33" s="47">
        <f t="shared" si="0"/>
        <v>3.452</v>
      </c>
      <c r="F33" s="48"/>
      <c r="G33" s="7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49" t="s">
        <v>39</v>
      </c>
      <c r="B34" s="45">
        <v>0.15310000000000001</v>
      </c>
      <c r="C34" s="45">
        <v>2</v>
      </c>
      <c r="D34" s="46">
        <v>1</v>
      </c>
      <c r="E34" s="47">
        <f t="shared" si="0"/>
        <v>0.30620000000000003</v>
      </c>
      <c r="F34" s="48"/>
      <c r="G34" s="7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49" t="s">
        <v>40</v>
      </c>
      <c r="B35" s="45">
        <v>3.0099999999999998E-2</v>
      </c>
      <c r="C35" s="45">
        <v>2</v>
      </c>
      <c r="D35" s="46">
        <v>0.69040000000000001</v>
      </c>
      <c r="E35" s="47">
        <f t="shared" si="0"/>
        <v>4.1562080000000001E-2</v>
      </c>
      <c r="F35" s="48"/>
      <c r="G35" s="7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9" t="s">
        <v>41</v>
      </c>
      <c r="B36" s="45">
        <v>1.6299999999999999E-2</v>
      </c>
      <c r="C36" s="45">
        <v>3</v>
      </c>
      <c r="D36" s="46">
        <v>1</v>
      </c>
      <c r="E36" s="47">
        <f t="shared" si="0"/>
        <v>4.8899999999999999E-2</v>
      </c>
      <c r="F36" s="48"/>
      <c r="G36" s="7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9" t="s">
        <v>42</v>
      </c>
      <c r="B37" s="45">
        <v>0.02</v>
      </c>
      <c r="C37" s="45">
        <v>1</v>
      </c>
      <c r="D37" s="46">
        <v>1</v>
      </c>
      <c r="E37" s="47">
        <f t="shared" si="0"/>
        <v>0.02</v>
      </c>
      <c r="F37" s="50"/>
      <c r="G37" s="7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51" t="s">
        <v>43</v>
      </c>
      <c r="B38" s="52">
        <v>4.0000000000000001E-3</v>
      </c>
      <c r="C38" s="52">
        <v>1</v>
      </c>
      <c r="D38" s="53">
        <v>1</v>
      </c>
      <c r="E38" s="47">
        <f t="shared" si="0"/>
        <v>4.0000000000000001E-3</v>
      </c>
      <c r="F38" s="50"/>
      <c r="G38" s="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54" t="s">
        <v>44</v>
      </c>
      <c r="B39" s="55">
        <v>4.2000000000000003E-2</v>
      </c>
      <c r="C39" s="55">
        <v>20</v>
      </c>
      <c r="D39" s="56">
        <v>0.69040000000000001</v>
      </c>
      <c r="E39" s="47">
        <f t="shared" si="0"/>
        <v>0.57993600000000012</v>
      </c>
      <c r="F39" s="50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9" t="s">
        <v>45</v>
      </c>
      <c r="B40" s="45">
        <v>3.8E-3</v>
      </c>
      <c r="C40" s="45">
        <v>180</v>
      </c>
      <c r="D40" s="46">
        <v>0.69040000000000001</v>
      </c>
      <c r="E40" s="47">
        <f t="shared" si="0"/>
        <v>0.47223360000000003</v>
      </c>
      <c r="F40" s="50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51" t="s">
        <v>46</v>
      </c>
      <c r="B41" s="52">
        <v>2.9999999999999997E-4</v>
      </c>
      <c r="C41" s="52">
        <v>6</v>
      </c>
      <c r="D41" s="53">
        <v>1</v>
      </c>
      <c r="E41" s="47">
        <f t="shared" si="0"/>
        <v>1.8E-3</v>
      </c>
      <c r="F41" s="48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200" t="s">
        <v>47</v>
      </c>
      <c r="B42" s="187"/>
      <c r="C42" s="187"/>
      <c r="D42" s="191"/>
      <c r="E42" s="57">
        <f>SUM(E30:E41)</f>
        <v>28.33908688</v>
      </c>
      <c r="F42" s="3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58"/>
      <c r="B43" s="59"/>
      <c r="C43" s="59"/>
      <c r="D43" s="59"/>
      <c r="E43" s="3"/>
      <c r="F43" s="3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210" t="s">
        <v>48</v>
      </c>
      <c r="B44" s="187"/>
      <c r="C44" s="191"/>
      <c r="D44" s="60">
        <v>12</v>
      </c>
      <c r="E44" s="4"/>
      <c r="F44" s="4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211" t="s">
        <v>49</v>
      </c>
      <c r="B45" s="187"/>
      <c r="C45" s="191"/>
      <c r="D45" s="61">
        <v>252</v>
      </c>
      <c r="E45" s="4"/>
      <c r="F45" s="4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198" t="s">
        <v>50</v>
      </c>
      <c r="B46" s="187"/>
      <c r="C46" s="191"/>
      <c r="D46" s="61">
        <v>21</v>
      </c>
      <c r="E46" s="4"/>
      <c r="F46" s="4"/>
      <c r="G46" s="7"/>
      <c r="H46" s="4"/>
      <c r="I46" s="212"/>
      <c r="J46" s="213"/>
      <c r="K46" s="213"/>
      <c r="L46" s="213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198" t="s">
        <v>51</v>
      </c>
      <c r="B47" s="187"/>
      <c r="C47" s="191"/>
      <c r="D47" s="62">
        <v>200</v>
      </c>
      <c r="E47" s="63"/>
      <c r="F47" s="63"/>
      <c r="G47" s="64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ht="15.75" customHeight="1">
      <c r="A48" s="4"/>
      <c r="B48" s="4"/>
      <c r="C48" s="4"/>
      <c r="D48" s="4"/>
      <c r="E48" s="4"/>
      <c r="F48" s="4"/>
      <c r="G48" s="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201" t="s">
        <v>52</v>
      </c>
      <c r="B49" s="187"/>
      <c r="C49" s="187"/>
      <c r="D49" s="187"/>
      <c r="E49" s="191"/>
      <c r="F49" s="1"/>
      <c r="G49" s="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66"/>
      <c r="B50" s="66"/>
      <c r="C50" s="66"/>
      <c r="D50" s="66"/>
      <c r="E50" s="66"/>
      <c r="F50" s="1"/>
      <c r="G50" s="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214" t="s">
        <v>53</v>
      </c>
      <c r="B51" s="187"/>
      <c r="C51" s="187"/>
      <c r="D51" s="187"/>
      <c r="E51" s="191"/>
      <c r="F51" s="1"/>
      <c r="G51" s="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65"/>
      <c r="B52" s="67">
        <f>D47</f>
        <v>200</v>
      </c>
      <c r="C52" s="68" t="s">
        <v>54</v>
      </c>
      <c r="D52" s="15" t="s">
        <v>55</v>
      </c>
      <c r="E52" s="15" t="s">
        <v>56</v>
      </c>
      <c r="F52" s="1"/>
      <c r="G52" s="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215" t="s">
        <v>57</v>
      </c>
      <c r="B53" s="187"/>
      <c r="C53" s="191"/>
      <c r="D53" s="33"/>
      <c r="E53" s="69">
        <f>(C9/B9)*B52</f>
        <v>1400.4636363636364</v>
      </c>
      <c r="F53" s="70"/>
      <c r="G53" s="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215" t="s">
        <v>58</v>
      </c>
      <c r="B54" s="187"/>
      <c r="C54" s="191"/>
      <c r="D54" s="71">
        <v>40</v>
      </c>
      <c r="E54" s="69">
        <f>0.4*C9</f>
        <v>616.20400000000006</v>
      </c>
      <c r="F54" s="72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200" t="s">
        <v>59</v>
      </c>
      <c r="B55" s="187"/>
      <c r="C55" s="187"/>
      <c r="D55" s="191"/>
      <c r="E55" s="73">
        <f>SUM(E53:E54)</f>
        <v>2016.6676363636366</v>
      </c>
      <c r="F55" s="74"/>
      <c r="G55" s="7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201" t="s">
        <v>60</v>
      </c>
      <c r="B57" s="187"/>
      <c r="C57" s="187"/>
      <c r="D57" s="187"/>
      <c r="E57" s="191"/>
      <c r="F57" s="1"/>
      <c r="G57" s="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207" t="s">
        <v>61</v>
      </c>
      <c r="B58" s="187"/>
      <c r="C58" s="187"/>
      <c r="D58" s="187"/>
      <c r="E58" s="191"/>
      <c r="F58" s="5"/>
      <c r="G58" s="7"/>
      <c r="H58" s="7"/>
      <c r="I58" s="7"/>
      <c r="J58" s="13"/>
      <c r="K58" s="7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201"/>
      <c r="B59" s="187"/>
      <c r="C59" s="191"/>
      <c r="D59" s="15" t="s">
        <v>55</v>
      </c>
      <c r="E59" s="15" t="s">
        <v>56</v>
      </c>
      <c r="F59" s="1"/>
      <c r="G59" s="7"/>
      <c r="H59" s="13"/>
      <c r="I59" s="13"/>
      <c r="J59" s="76"/>
      <c r="K59" s="4"/>
      <c r="L59" s="4"/>
      <c r="M59" s="7"/>
      <c r="N59" s="4"/>
      <c r="O59" s="4"/>
      <c r="P59" s="4"/>
      <c r="Q59" s="4"/>
      <c r="R59" s="76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206" t="s">
        <v>62</v>
      </c>
      <c r="B60" s="187"/>
      <c r="C60" s="191"/>
      <c r="D60" s="77">
        <f>1/12</f>
        <v>8.3333333333333329E-2</v>
      </c>
      <c r="E60" s="69">
        <f>E55*D60</f>
        <v>168.05563636363638</v>
      </c>
      <c r="F60" s="72"/>
      <c r="G60" s="6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198" t="s">
        <v>63</v>
      </c>
      <c r="B61" s="187"/>
      <c r="C61" s="191"/>
      <c r="D61" s="77">
        <v>0.33329999999999999</v>
      </c>
      <c r="E61" s="69">
        <f>(E55*D61)/12</f>
        <v>56.0129436</v>
      </c>
      <c r="F61" s="72"/>
      <c r="G61" s="6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200" t="s">
        <v>47</v>
      </c>
      <c r="B62" s="187"/>
      <c r="C62" s="187"/>
      <c r="D62" s="191"/>
      <c r="E62" s="73">
        <f>SUM(E60:E61)</f>
        <v>224.06857996363638</v>
      </c>
      <c r="F62" s="74"/>
      <c r="G62" s="7"/>
      <c r="H62" s="4"/>
      <c r="I62" s="4"/>
      <c r="J62" s="4"/>
      <c r="K62" s="4"/>
      <c r="L62" s="76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27"/>
      <c r="B63" s="27"/>
      <c r="C63" s="27"/>
      <c r="D63" s="27"/>
      <c r="E63" s="27"/>
      <c r="F63" s="27"/>
      <c r="G63" s="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207" t="s">
        <v>64</v>
      </c>
      <c r="B64" s="187"/>
      <c r="C64" s="187"/>
      <c r="D64" s="187"/>
      <c r="E64" s="191"/>
      <c r="F64" s="5"/>
      <c r="G64" s="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198" t="s">
        <v>65</v>
      </c>
      <c r="B65" s="191"/>
      <c r="C65" s="69">
        <f>E55+E62</f>
        <v>2240.7362163272728</v>
      </c>
      <c r="D65" s="15" t="s">
        <v>55</v>
      </c>
      <c r="E65" s="15" t="s">
        <v>56</v>
      </c>
      <c r="F65" s="78"/>
      <c r="G65" s="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198" t="s">
        <v>66</v>
      </c>
      <c r="B66" s="187"/>
      <c r="C66" s="191"/>
      <c r="D66" s="37">
        <v>0.2</v>
      </c>
      <c r="E66" s="79">
        <f t="shared" ref="E66:E72" si="1">$C$65*D66</f>
        <v>448.14724326545456</v>
      </c>
      <c r="F66" s="80"/>
      <c r="G66" s="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198" t="s">
        <v>67</v>
      </c>
      <c r="B67" s="187"/>
      <c r="C67" s="191"/>
      <c r="D67" s="37">
        <v>2.5000000000000001E-2</v>
      </c>
      <c r="E67" s="79">
        <f t="shared" si="1"/>
        <v>56.01840540818182</v>
      </c>
      <c r="F67" s="81"/>
      <c r="G67" s="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198" t="s">
        <v>68</v>
      </c>
      <c r="B68" s="187"/>
      <c r="C68" s="191"/>
      <c r="D68" s="37">
        <v>0.03</v>
      </c>
      <c r="E68" s="79">
        <f t="shared" si="1"/>
        <v>67.222086489818182</v>
      </c>
      <c r="F68" s="80"/>
      <c r="G68" s="6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198" t="s">
        <v>69</v>
      </c>
      <c r="B69" s="187"/>
      <c r="C69" s="191"/>
      <c r="D69" s="37">
        <v>1.4999999999999999E-2</v>
      </c>
      <c r="E69" s="79">
        <f t="shared" si="1"/>
        <v>33.611043244909091</v>
      </c>
      <c r="F69" s="81"/>
      <c r="G69" s="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198" t="s">
        <v>70</v>
      </c>
      <c r="B70" s="187"/>
      <c r="C70" s="191"/>
      <c r="D70" s="82">
        <v>0.01</v>
      </c>
      <c r="E70" s="79">
        <f t="shared" si="1"/>
        <v>22.40736216327273</v>
      </c>
      <c r="F70" s="81"/>
      <c r="G70" s="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198" t="s">
        <v>71</v>
      </c>
      <c r="B71" s="187"/>
      <c r="C71" s="191"/>
      <c r="D71" s="82">
        <v>6.0000000000000001E-3</v>
      </c>
      <c r="E71" s="79">
        <f t="shared" si="1"/>
        <v>13.444417297963637</v>
      </c>
      <c r="F71" s="81"/>
      <c r="G71" s="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198" t="s">
        <v>72</v>
      </c>
      <c r="B72" s="187"/>
      <c r="C72" s="191"/>
      <c r="D72" s="82">
        <v>2E-3</v>
      </c>
      <c r="E72" s="79">
        <f t="shared" si="1"/>
        <v>4.4814724326545461</v>
      </c>
      <c r="F72" s="81"/>
      <c r="G72" s="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200" t="s">
        <v>73</v>
      </c>
      <c r="B73" s="187"/>
      <c r="C73" s="191"/>
      <c r="D73" s="83">
        <f t="shared" ref="D73:E73" si="2">SUM(D66:D72)</f>
        <v>0.28800000000000003</v>
      </c>
      <c r="E73" s="84">
        <f t="shared" si="2"/>
        <v>645.33203030225445</v>
      </c>
      <c r="F73" s="85"/>
      <c r="G73" s="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198" t="s">
        <v>74</v>
      </c>
      <c r="B74" s="187"/>
      <c r="C74" s="191"/>
      <c r="D74" s="86">
        <v>0.08</v>
      </c>
      <c r="E74" s="87">
        <f>C65*D74</f>
        <v>179.25889730618184</v>
      </c>
      <c r="F74" s="80"/>
      <c r="G74" s="64"/>
      <c r="H74" s="4"/>
      <c r="I74" s="4"/>
      <c r="J74" s="88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200" t="s">
        <v>47</v>
      </c>
      <c r="B75" s="187"/>
      <c r="C75" s="191"/>
      <c r="D75" s="83">
        <f t="shared" ref="D75:E75" si="3">SUM(D73:D74)</f>
        <v>0.36800000000000005</v>
      </c>
      <c r="E75" s="84">
        <f t="shared" si="3"/>
        <v>824.59092760843623</v>
      </c>
      <c r="F75" s="85"/>
      <c r="G75" s="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27"/>
      <c r="B76" s="27"/>
      <c r="C76" s="27"/>
      <c r="D76" s="27"/>
      <c r="E76" s="27"/>
      <c r="F76" s="27"/>
      <c r="G76" s="7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207" t="s">
        <v>75</v>
      </c>
      <c r="B77" s="187"/>
      <c r="C77" s="187"/>
      <c r="D77" s="187"/>
      <c r="E77" s="191"/>
      <c r="F77" s="5"/>
      <c r="G77" s="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209"/>
      <c r="B78" s="187"/>
      <c r="C78" s="187"/>
      <c r="D78" s="191"/>
      <c r="E78" s="15" t="s">
        <v>56</v>
      </c>
      <c r="F78" s="1"/>
      <c r="G78" s="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198" t="s">
        <v>76</v>
      </c>
      <c r="B79" s="187"/>
      <c r="C79" s="187"/>
      <c r="D79" s="191"/>
      <c r="E79" s="89">
        <f>(D14*C14*D46)-(0.06*E53)</f>
        <v>167.97218181818181</v>
      </c>
      <c r="F79" s="90"/>
      <c r="G79" s="91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198" t="s">
        <v>77</v>
      </c>
      <c r="B80" s="187"/>
      <c r="C80" s="187"/>
      <c r="D80" s="191"/>
      <c r="E80" s="89">
        <f>((C12*D12)*D46)-(((C12*D12)*D46)*E12)</f>
        <v>402.79679999999996</v>
      </c>
      <c r="F80" s="92"/>
      <c r="G80" s="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198" t="s">
        <v>78</v>
      </c>
      <c r="B81" s="187"/>
      <c r="C81" s="187"/>
      <c r="D81" s="191"/>
      <c r="E81" s="89">
        <f>D17</f>
        <v>19.420000000000002</v>
      </c>
      <c r="F81" s="92"/>
      <c r="G81" s="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198" t="s">
        <v>79</v>
      </c>
      <c r="B82" s="187"/>
      <c r="C82" s="187"/>
      <c r="D82" s="191"/>
      <c r="E82" s="93"/>
      <c r="F82" s="92"/>
      <c r="G82" s="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198" t="s">
        <v>80</v>
      </c>
      <c r="B83" s="187"/>
      <c r="C83" s="187"/>
      <c r="D83" s="191"/>
      <c r="E83" s="93"/>
      <c r="F83" s="92"/>
      <c r="G83" s="7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200" t="s">
        <v>47</v>
      </c>
      <c r="B84" s="187"/>
      <c r="C84" s="187"/>
      <c r="D84" s="191"/>
      <c r="E84" s="94">
        <f>SUM(E79:E83)</f>
        <v>590.18898181818179</v>
      </c>
      <c r="F84" s="95"/>
      <c r="G84" s="7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96"/>
      <c r="B85" s="96"/>
      <c r="C85" s="96"/>
      <c r="D85" s="96"/>
      <c r="E85" s="95"/>
      <c r="F85" s="95"/>
      <c r="G85" s="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201" t="s">
        <v>81</v>
      </c>
      <c r="B86" s="187"/>
      <c r="C86" s="187"/>
      <c r="D86" s="187"/>
      <c r="E86" s="191"/>
      <c r="F86" s="1"/>
      <c r="G86" s="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201"/>
      <c r="B87" s="187"/>
      <c r="C87" s="187"/>
      <c r="D87" s="191"/>
      <c r="E87" s="15" t="s">
        <v>56</v>
      </c>
      <c r="F87" s="1"/>
      <c r="G87" s="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198" t="s">
        <v>61</v>
      </c>
      <c r="B88" s="187"/>
      <c r="C88" s="187"/>
      <c r="D88" s="191"/>
      <c r="E88" s="97">
        <f>E62</f>
        <v>224.06857996363638</v>
      </c>
      <c r="F88" s="98"/>
      <c r="G88" s="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198" t="s">
        <v>82</v>
      </c>
      <c r="B89" s="187"/>
      <c r="C89" s="187"/>
      <c r="D89" s="191"/>
      <c r="E89" s="97">
        <f>E75</f>
        <v>824.59092760843623</v>
      </c>
      <c r="F89" s="98"/>
      <c r="G89" s="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198" t="s">
        <v>75</v>
      </c>
      <c r="B90" s="187"/>
      <c r="C90" s="187"/>
      <c r="D90" s="191"/>
      <c r="E90" s="97">
        <f>E84</f>
        <v>590.18898181818179</v>
      </c>
      <c r="F90" s="98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200" t="s">
        <v>83</v>
      </c>
      <c r="B91" s="187"/>
      <c r="C91" s="187"/>
      <c r="D91" s="191"/>
      <c r="E91" s="99">
        <f>SUM(E88:E90)</f>
        <v>1638.8484893902546</v>
      </c>
      <c r="F91" s="100"/>
      <c r="G91" s="7"/>
      <c r="H91" s="32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27"/>
      <c r="B92" s="27"/>
      <c r="C92" s="27"/>
      <c r="D92" s="27"/>
      <c r="E92" s="27"/>
      <c r="F92" s="27"/>
      <c r="G92" s="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201" t="s">
        <v>84</v>
      </c>
      <c r="B93" s="187"/>
      <c r="C93" s="187"/>
      <c r="D93" s="187"/>
      <c r="E93" s="191"/>
      <c r="F93" s="1"/>
      <c r="G93" s="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65"/>
      <c r="B94" s="101"/>
      <c r="C94" s="101"/>
      <c r="D94" s="101"/>
      <c r="E94" s="102"/>
      <c r="F94" s="1"/>
      <c r="G94" s="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203" t="s">
        <v>85</v>
      </c>
      <c r="B95" s="187"/>
      <c r="C95" s="191"/>
      <c r="D95" s="103" t="s">
        <v>55</v>
      </c>
      <c r="E95" s="104" t="s">
        <v>56</v>
      </c>
      <c r="F95" s="105"/>
      <c r="G95" s="7"/>
      <c r="H95" s="4"/>
      <c r="I95" s="106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198" t="s">
        <v>86</v>
      </c>
      <c r="B96" s="187"/>
      <c r="C96" s="191"/>
      <c r="D96" s="29"/>
      <c r="E96" s="107">
        <f>((E55+(E91-E73))/$D44)*$C22</f>
        <v>99.461499487214496</v>
      </c>
      <c r="F96" s="13"/>
      <c r="G96" s="7"/>
      <c r="H96" s="32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199" t="s">
        <v>87</v>
      </c>
      <c r="B97" s="187"/>
      <c r="C97" s="191"/>
      <c r="D97" s="108">
        <v>0.08</v>
      </c>
      <c r="E97" s="109">
        <f>E96*D97</f>
        <v>7.95691995897716</v>
      </c>
      <c r="F97" s="13"/>
      <c r="G97" s="7"/>
      <c r="H97" s="4"/>
      <c r="I97" s="3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199" t="s">
        <v>88</v>
      </c>
      <c r="B98" s="187"/>
      <c r="C98" s="191"/>
      <c r="D98" s="108">
        <v>0.4</v>
      </c>
      <c r="E98" s="109">
        <f>(((((E55+E62)/C20)*E20)*D97)*D98)*C22</f>
        <v>28.43046111276044</v>
      </c>
      <c r="F98" s="13"/>
      <c r="G98" s="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202" t="s">
        <v>89</v>
      </c>
      <c r="B99" s="187"/>
      <c r="C99" s="191"/>
      <c r="D99" s="110"/>
      <c r="E99" s="111">
        <f>SUM(E96:E98)</f>
        <v>135.84888055895209</v>
      </c>
      <c r="F99" s="112"/>
      <c r="G99" s="7"/>
      <c r="H99" s="113"/>
      <c r="I99" s="3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114"/>
      <c r="B100" s="114"/>
      <c r="C100" s="114"/>
      <c r="D100" s="115"/>
      <c r="E100" s="116"/>
      <c r="F100" s="116"/>
      <c r="G100" s="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203" t="s">
        <v>90</v>
      </c>
      <c r="B101" s="187"/>
      <c r="C101" s="191"/>
      <c r="D101" s="110"/>
      <c r="E101" s="117"/>
      <c r="F101" s="13"/>
      <c r="G101" s="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198" t="s">
        <v>91</v>
      </c>
      <c r="B102" s="187"/>
      <c r="C102" s="191"/>
      <c r="D102" s="29"/>
      <c r="E102" s="118">
        <f>((((E91+E55)/C20)*7)/B20)*C23</f>
        <v>28.183013908416459</v>
      </c>
      <c r="F102" s="13"/>
      <c r="G102" s="7"/>
      <c r="H102" s="4"/>
      <c r="I102" s="63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199" t="s">
        <v>92</v>
      </c>
      <c r="B103" s="187"/>
      <c r="C103" s="191"/>
      <c r="D103" s="86">
        <f>D75</f>
        <v>0.36800000000000005</v>
      </c>
      <c r="E103" s="118">
        <f>E102*D103</f>
        <v>10.371349118297259</v>
      </c>
      <c r="F103" s="13"/>
      <c r="G103" s="7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199" t="s">
        <v>93</v>
      </c>
      <c r="B104" s="187"/>
      <c r="C104" s="191"/>
      <c r="D104" s="29"/>
      <c r="E104" s="109">
        <f>(((((E55+E62)/C20)*E20)*D97)*D98)*C23</f>
        <v>28.43046111276044</v>
      </c>
      <c r="F104" s="13"/>
      <c r="G104" s="7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202" t="s">
        <v>94</v>
      </c>
      <c r="B105" s="187"/>
      <c r="C105" s="191"/>
      <c r="D105" s="29"/>
      <c r="E105" s="111">
        <f>SUM(E102:E104)</f>
        <v>66.984824139474156</v>
      </c>
      <c r="F105" s="112"/>
      <c r="G105" s="7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114"/>
      <c r="B106" s="114"/>
      <c r="C106" s="114"/>
      <c r="D106" s="27"/>
      <c r="E106" s="116"/>
      <c r="F106" s="116"/>
      <c r="G106" s="7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194" t="s">
        <v>95</v>
      </c>
      <c r="B107" s="187"/>
      <c r="C107" s="191"/>
      <c r="D107" s="33"/>
      <c r="E107" s="102" t="s">
        <v>56</v>
      </c>
      <c r="F107" s="1"/>
      <c r="G107" s="7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195" t="s">
        <v>96</v>
      </c>
      <c r="B108" s="187"/>
      <c r="C108" s="191"/>
      <c r="D108" s="33"/>
      <c r="E108" s="119">
        <f>-E62*C24</f>
        <v>-4.8398813272145462</v>
      </c>
      <c r="F108" s="120"/>
      <c r="G108" s="7"/>
      <c r="H108" s="121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196" t="s">
        <v>97</v>
      </c>
      <c r="B109" s="187"/>
      <c r="C109" s="191"/>
      <c r="D109" s="123"/>
      <c r="E109" s="124">
        <f>SUM(E108)</f>
        <v>-4.8398813272145462</v>
      </c>
      <c r="F109" s="125"/>
      <c r="G109" s="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122"/>
      <c r="B110" s="126"/>
      <c r="C110" s="127"/>
      <c r="D110" s="123"/>
      <c r="E110" s="128"/>
      <c r="F110" s="125"/>
      <c r="G110" s="7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197" t="s">
        <v>98</v>
      </c>
      <c r="B111" s="187"/>
      <c r="C111" s="187"/>
      <c r="D111" s="191"/>
      <c r="E111" s="102" t="s">
        <v>56</v>
      </c>
      <c r="F111" s="1"/>
      <c r="G111" s="7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198" t="s">
        <v>85</v>
      </c>
      <c r="B112" s="187"/>
      <c r="C112" s="187"/>
      <c r="D112" s="191"/>
      <c r="E112" s="111">
        <f>E99</f>
        <v>135.84888055895209</v>
      </c>
      <c r="F112" s="112"/>
      <c r="G112" s="7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198" t="s">
        <v>90</v>
      </c>
      <c r="B113" s="187"/>
      <c r="C113" s="187"/>
      <c r="D113" s="191"/>
      <c r="E113" s="111">
        <f>E105</f>
        <v>66.984824139474156</v>
      </c>
      <c r="F113" s="112"/>
      <c r="G113" s="7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199" t="s">
        <v>95</v>
      </c>
      <c r="B114" s="187"/>
      <c r="C114" s="187"/>
      <c r="D114" s="191"/>
      <c r="E114" s="111">
        <f>E109</f>
        <v>-4.8398813272145462</v>
      </c>
      <c r="F114" s="125"/>
      <c r="G114" s="7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200" t="s">
        <v>99</v>
      </c>
      <c r="B115" s="187"/>
      <c r="C115" s="191"/>
      <c r="D115" s="33"/>
      <c r="E115" s="129">
        <f>SUM(E112:E114)-0.01</f>
        <v>197.98382337121168</v>
      </c>
      <c r="F115" s="116"/>
      <c r="G115" s="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27"/>
      <c r="B116" s="27"/>
      <c r="C116" s="27"/>
      <c r="D116" s="27"/>
      <c r="E116" s="27"/>
      <c r="F116" s="27"/>
      <c r="G116" s="7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201" t="s">
        <v>100</v>
      </c>
      <c r="B117" s="187"/>
      <c r="C117" s="187"/>
      <c r="D117" s="187"/>
      <c r="E117" s="191"/>
      <c r="F117" s="1"/>
      <c r="G117" s="7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183" t="s">
        <v>101</v>
      </c>
      <c r="B118" s="184"/>
      <c r="C118" s="184"/>
      <c r="D118" s="184"/>
      <c r="E118" s="185"/>
      <c r="F118" s="5"/>
      <c r="G118" s="7"/>
      <c r="H118" s="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186" t="s">
        <v>102</v>
      </c>
      <c r="B119" s="187"/>
      <c r="C119" s="187"/>
      <c r="D119" s="187"/>
      <c r="E119" s="187"/>
      <c r="F119" s="4"/>
      <c r="G119" s="7"/>
      <c r="H119" s="32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" customHeight="1">
      <c r="A120" s="130" t="s">
        <v>6</v>
      </c>
      <c r="B120" s="188" t="s">
        <v>31</v>
      </c>
      <c r="C120" s="188" t="s">
        <v>32</v>
      </c>
      <c r="D120" s="190" t="s">
        <v>103</v>
      </c>
      <c r="E120" s="191"/>
      <c r="F120" s="4"/>
      <c r="G120" s="7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>
      <c r="A121" s="131">
        <f>(E55+E91+E115)/D46</f>
        <v>183.49999757738584</v>
      </c>
      <c r="B121" s="189"/>
      <c r="C121" s="189"/>
      <c r="D121" s="130" t="s">
        <v>33</v>
      </c>
      <c r="E121" s="130" t="s">
        <v>34</v>
      </c>
      <c r="F121" s="132" t="s">
        <v>104</v>
      </c>
      <c r="G121" s="7"/>
      <c r="H121" s="4"/>
      <c r="I121" s="32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133" t="s">
        <v>35</v>
      </c>
      <c r="B122" s="134">
        <v>1</v>
      </c>
      <c r="C122" s="135">
        <v>30</v>
      </c>
      <c r="D122" s="136">
        <v>0.69040000000000001</v>
      </c>
      <c r="E122" s="137">
        <f t="shared" ref="E122:E130" si="4">(B122*C122)*D122</f>
        <v>20.712</v>
      </c>
      <c r="F122" s="138">
        <f>(A121*E122)/12</f>
        <v>316.72099581856793</v>
      </c>
      <c r="G122" s="7"/>
      <c r="H122" s="4"/>
      <c r="I122" s="139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" customHeight="1">
      <c r="A123" s="140" t="s">
        <v>36</v>
      </c>
      <c r="B123" s="134">
        <v>1</v>
      </c>
      <c r="C123" s="135">
        <v>1</v>
      </c>
      <c r="D123" s="136">
        <v>1</v>
      </c>
      <c r="E123" s="137">
        <f t="shared" si="4"/>
        <v>1</v>
      </c>
      <c r="F123" s="138">
        <f>(A121*E123)/12</f>
        <v>15.291666464782153</v>
      </c>
      <c r="G123" s="7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140" t="s">
        <v>37</v>
      </c>
      <c r="B124" s="135">
        <v>0.16420000000000001</v>
      </c>
      <c r="C124" s="135">
        <v>15</v>
      </c>
      <c r="D124" s="136">
        <v>0.69040000000000001</v>
      </c>
      <c r="E124" s="137">
        <f t="shared" si="4"/>
        <v>1.7004552000000002</v>
      </c>
      <c r="F124" s="138">
        <f>(A121*E124)/12</f>
        <v>26.002793756704431</v>
      </c>
      <c r="G124" s="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140" t="s">
        <v>38</v>
      </c>
      <c r="B125" s="134">
        <v>1</v>
      </c>
      <c r="C125" s="135">
        <v>5</v>
      </c>
      <c r="D125" s="136">
        <v>0.69040000000000001</v>
      </c>
      <c r="E125" s="137">
        <f t="shared" si="4"/>
        <v>3.452</v>
      </c>
      <c r="F125" s="138">
        <f>(A121*E125)/12</f>
        <v>52.786832636427995</v>
      </c>
      <c r="G125" s="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140" t="s">
        <v>39</v>
      </c>
      <c r="B126" s="135">
        <v>0.15310000000000001</v>
      </c>
      <c r="C126" s="135">
        <v>2</v>
      </c>
      <c r="D126" s="136">
        <v>1</v>
      </c>
      <c r="E126" s="137">
        <f t="shared" si="4"/>
        <v>0.30620000000000003</v>
      </c>
      <c r="F126" s="138">
        <f>(A121*E126)/12</f>
        <v>4.6823082715162956</v>
      </c>
      <c r="G126" s="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140" t="s">
        <v>40</v>
      </c>
      <c r="B127" s="135">
        <v>3.0099999999999998E-2</v>
      </c>
      <c r="C127" s="135">
        <v>2</v>
      </c>
      <c r="D127" s="136">
        <v>0.69040000000000001</v>
      </c>
      <c r="E127" s="137">
        <f t="shared" si="4"/>
        <v>4.1562080000000001E-2</v>
      </c>
      <c r="F127" s="138">
        <f>(A121*E127)/12</f>
        <v>0.63555346494259302</v>
      </c>
      <c r="G127" s="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140" t="s">
        <v>41</v>
      </c>
      <c r="B128" s="135">
        <v>1.6299999999999999E-2</v>
      </c>
      <c r="C128" s="135">
        <v>3</v>
      </c>
      <c r="D128" s="136">
        <v>1</v>
      </c>
      <c r="E128" s="137">
        <f t="shared" si="4"/>
        <v>4.8899999999999999E-2</v>
      </c>
      <c r="F128" s="138">
        <f>(A121*E128)/12</f>
        <v>0.74776249012784735</v>
      </c>
      <c r="G128" s="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140" t="s">
        <v>42</v>
      </c>
      <c r="B129" s="134">
        <v>0.02</v>
      </c>
      <c r="C129" s="135">
        <v>1</v>
      </c>
      <c r="D129" s="136">
        <v>1</v>
      </c>
      <c r="E129" s="137">
        <f t="shared" si="4"/>
        <v>0.02</v>
      </c>
      <c r="F129" s="138">
        <f>(A121*E129)/12</f>
        <v>0.30583332929564305</v>
      </c>
      <c r="G129" s="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140" t="s">
        <v>43</v>
      </c>
      <c r="B130" s="134">
        <v>4.0000000000000001E-3</v>
      </c>
      <c r="C130" s="135">
        <v>1</v>
      </c>
      <c r="D130" s="136">
        <v>1</v>
      </c>
      <c r="E130" s="137">
        <f t="shared" si="4"/>
        <v>4.0000000000000001E-3</v>
      </c>
      <c r="F130" s="138">
        <f>(A121*E130)/12</f>
        <v>6.1166665859128611E-2</v>
      </c>
      <c r="G130" s="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140" t="s">
        <v>44</v>
      </c>
      <c r="B131" s="134">
        <v>4.2000000000000003E-2</v>
      </c>
      <c r="C131" s="135">
        <v>20</v>
      </c>
      <c r="D131" s="136">
        <v>0.69040000000000001</v>
      </c>
      <c r="E131" s="137">
        <v>0.06</v>
      </c>
      <c r="F131" s="138">
        <f>(A121*E131)/12</f>
        <v>0.9174999878869291</v>
      </c>
      <c r="G131" s="7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140" t="s">
        <v>45</v>
      </c>
      <c r="B132" s="135">
        <v>3.8E-3</v>
      </c>
      <c r="C132" s="135">
        <v>180</v>
      </c>
      <c r="D132" s="136">
        <v>0.69040000000000001</v>
      </c>
      <c r="E132" s="137">
        <v>1.3620000000000001</v>
      </c>
      <c r="F132" s="138">
        <f>(A121*E132)/12</f>
        <v>20.827249725033294</v>
      </c>
      <c r="G132" s="7"/>
      <c r="H132" s="141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140" t="s">
        <v>46</v>
      </c>
      <c r="B133" s="135">
        <v>2.9999999999999997E-4</v>
      </c>
      <c r="C133" s="135">
        <v>6</v>
      </c>
      <c r="D133" s="136">
        <v>1</v>
      </c>
      <c r="E133" s="137">
        <v>1.32E-2</v>
      </c>
      <c r="F133" s="138">
        <f>(A121*E133)/12</f>
        <v>0.20184999733512443</v>
      </c>
      <c r="G133" s="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192" t="s">
        <v>47</v>
      </c>
      <c r="B134" s="187"/>
      <c r="C134" s="187"/>
      <c r="D134" s="191"/>
      <c r="E134" s="142">
        <f t="shared" ref="E134:F134" si="5">SUM(E122:E133)</f>
        <v>28.72031728</v>
      </c>
      <c r="F134" s="143">
        <f t="shared" si="5"/>
        <v>439.18151260847935</v>
      </c>
      <c r="G134" s="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193" t="s">
        <v>105</v>
      </c>
      <c r="B135" s="187"/>
      <c r="C135" s="187"/>
      <c r="D135" s="187"/>
      <c r="E135" s="191"/>
      <c r="F135" s="1"/>
      <c r="G135" s="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208" t="s">
        <v>106</v>
      </c>
      <c r="B136" s="187"/>
      <c r="C136" s="187"/>
      <c r="D136" s="191"/>
      <c r="E136" s="144"/>
      <c r="F136" s="27"/>
      <c r="G136" s="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145" t="s">
        <v>107</v>
      </c>
      <c r="B137" s="145" t="s">
        <v>108</v>
      </c>
      <c r="C137" s="146" t="s">
        <v>104</v>
      </c>
      <c r="D137" s="146" t="s">
        <v>109</v>
      </c>
      <c r="E137" s="147"/>
      <c r="F137" s="1"/>
      <c r="G137" s="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148" t="s">
        <v>110</v>
      </c>
      <c r="B138" s="149">
        <v>4</v>
      </c>
      <c r="C138" s="150">
        <v>28.48</v>
      </c>
      <c r="D138" s="151">
        <f t="shared" ref="D138:D143" si="6">C138*B138</f>
        <v>113.92</v>
      </c>
      <c r="E138" s="152"/>
      <c r="F138" s="1"/>
      <c r="G138" s="7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148" t="s">
        <v>111</v>
      </c>
      <c r="B139" s="149">
        <v>4</v>
      </c>
      <c r="C139" s="153">
        <v>24</v>
      </c>
      <c r="D139" s="151">
        <f t="shared" si="6"/>
        <v>96</v>
      </c>
      <c r="E139" s="152"/>
      <c r="F139" s="1"/>
      <c r="G139" s="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7.75" customHeight="1">
      <c r="A140" s="148" t="s">
        <v>112</v>
      </c>
      <c r="B140" s="154">
        <v>2</v>
      </c>
      <c r="C140" s="153">
        <v>47.45</v>
      </c>
      <c r="D140" s="151">
        <f t="shared" si="6"/>
        <v>94.9</v>
      </c>
      <c r="E140" s="152"/>
      <c r="F140" s="90"/>
      <c r="G140" s="7"/>
      <c r="H140" s="4"/>
      <c r="I140" s="155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7.75" customHeight="1">
      <c r="A141" s="156" t="s">
        <v>113</v>
      </c>
      <c r="B141" s="154">
        <v>1</v>
      </c>
      <c r="C141" s="153">
        <v>47.87</v>
      </c>
      <c r="D141" s="151">
        <f t="shared" si="6"/>
        <v>47.87</v>
      </c>
      <c r="E141" s="152"/>
      <c r="F141" s="90"/>
      <c r="G141" s="7"/>
      <c r="H141" s="4"/>
      <c r="I141" s="157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7.75" customHeight="1">
      <c r="A142" s="156" t="s">
        <v>114</v>
      </c>
      <c r="B142" s="154">
        <v>4</v>
      </c>
      <c r="C142" s="153">
        <v>18.47</v>
      </c>
      <c r="D142" s="151">
        <f t="shared" si="6"/>
        <v>73.88</v>
      </c>
      <c r="E142" s="152"/>
      <c r="F142" s="90"/>
      <c r="G142" s="7"/>
      <c r="H142" s="4"/>
      <c r="I142" s="157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7.75" customHeight="1">
      <c r="A143" s="156" t="s">
        <v>115</v>
      </c>
      <c r="B143" s="154">
        <v>48</v>
      </c>
      <c r="C143" s="153">
        <v>1.65</v>
      </c>
      <c r="D143" s="151">
        <f t="shared" si="6"/>
        <v>79.199999999999989</v>
      </c>
      <c r="E143" s="152"/>
      <c r="F143" s="90"/>
      <c r="G143" s="7"/>
      <c r="H143" s="4"/>
      <c r="I143" s="157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158" t="s">
        <v>116</v>
      </c>
      <c r="B144" s="159"/>
      <c r="C144" s="159"/>
      <c r="D144" s="152">
        <f>SUM(D138:D143)</f>
        <v>505.77000000000004</v>
      </c>
      <c r="E144" s="160">
        <f>D144/12</f>
        <v>42.147500000000001</v>
      </c>
      <c r="F144" s="100"/>
      <c r="G144" s="7"/>
      <c r="H144" s="4"/>
      <c r="I144" s="161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96"/>
      <c r="B145" s="96"/>
      <c r="C145" s="96"/>
      <c r="D145" s="96"/>
      <c r="E145" s="27"/>
      <c r="F145" s="27"/>
      <c r="G145" s="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201" t="s">
        <v>117</v>
      </c>
      <c r="B146" s="187"/>
      <c r="C146" s="187"/>
      <c r="D146" s="191"/>
      <c r="E146" s="15" t="s">
        <v>56</v>
      </c>
      <c r="F146" s="1"/>
      <c r="G146" s="7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198" t="s">
        <v>118</v>
      </c>
      <c r="B147" s="187"/>
      <c r="C147" s="187"/>
      <c r="D147" s="191"/>
      <c r="E147" s="162">
        <f>E55</f>
        <v>2016.6676363636366</v>
      </c>
      <c r="F147" s="90"/>
      <c r="G147" s="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198" t="s">
        <v>119</v>
      </c>
      <c r="B148" s="187"/>
      <c r="C148" s="187"/>
      <c r="D148" s="191"/>
      <c r="E148" s="162">
        <f>E91</f>
        <v>1638.8484893902546</v>
      </c>
      <c r="F148" s="90"/>
      <c r="G148" s="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198" t="s">
        <v>120</v>
      </c>
      <c r="B149" s="187"/>
      <c r="C149" s="187"/>
      <c r="D149" s="191"/>
      <c r="E149" s="162">
        <f>E115</f>
        <v>197.98382337121168</v>
      </c>
      <c r="F149" s="90"/>
      <c r="G149" s="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198" t="s">
        <v>121</v>
      </c>
      <c r="B150" s="187"/>
      <c r="C150" s="187"/>
      <c r="D150" s="191"/>
      <c r="E150" s="162">
        <f>F134</f>
        <v>439.18151260847935</v>
      </c>
      <c r="F150" s="90"/>
      <c r="G150" s="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198" t="s">
        <v>122</v>
      </c>
      <c r="B151" s="187"/>
      <c r="C151" s="187"/>
      <c r="D151" s="191"/>
      <c r="E151" s="162">
        <f>E144</f>
        <v>42.147500000000001</v>
      </c>
      <c r="F151" s="90"/>
      <c r="G151" s="7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200" t="s">
        <v>116</v>
      </c>
      <c r="B152" s="187"/>
      <c r="C152" s="187"/>
      <c r="D152" s="191"/>
      <c r="E152" s="99">
        <f>SUM(E147:E151)</f>
        <v>4334.8289617335822</v>
      </c>
      <c r="F152" s="100"/>
      <c r="G152" s="7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7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201" t="s">
        <v>123</v>
      </c>
      <c r="B154" s="187"/>
      <c r="C154" s="187"/>
      <c r="D154" s="187"/>
      <c r="E154" s="191"/>
      <c r="F154" s="1"/>
      <c r="G154" s="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206"/>
      <c r="B155" s="191"/>
      <c r="C155" s="15" t="s">
        <v>124</v>
      </c>
      <c r="D155" s="15" t="s">
        <v>125</v>
      </c>
      <c r="E155" s="15" t="s">
        <v>56</v>
      </c>
      <c r="F155" s="1"/>
      <c r="G155" s="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198" t="s">
        <v>126</v>
      </c>
      <c r="B156" s="191"/>
      <c r="C156" s="69">
        <f>E152</f>
        <v>4334.8289617335822</v>
      </c>
      <c r="D156" s="37">
        <v>0.05</v>
      </c>
      <c r="E156" s="69">
        <f t="shared" ref="E156:E157" si="7">C156*D156</f>
        <v>216.74144808667913</v>
      </c>
      <c r="F156" s="70"/>
      <c r="G156" s="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198" t="s">
        <v>127</v>
      </c>
      <c r="B157" s="191"/>
      <c r="C157" s="69">
        <f>E152+E156</f>
        <v>4551.5704098202614</v>
      </c>
      <c r="D157" s="37">
        <v>0.1</v>
      </c>
      <c r="E157" s="69">
        <f t="shared" si="7"/>
        <v>455.15704098202616</v>
      </c>
      <c r="F157" s="70"/>
      <c r="G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20"/>
      <c r="B158" s="163"/>
      <c r="C158" s="163"/>
      <c r="D158" s="163"/>
      <c r="E158" s="164"/>
      <c r="F158" s="70"/>
      <c r="G158" s="7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207" t="s">
        <v>128</v>
      </c>
      <c r="B159" s="187"/>
      <c r="C159" s="187"/>
      <c r="D159" s="187"/>
      <c r="E159" s="191"/>
      <c r="F159" s="5"/>
      <c r="G159" s="7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198" t="s">
        <v>129</v>
      </c>
      <c r="B160" s="191"/>
      <c r="C160" s="162">
        <f t="shared" ref="C160:C162" si="8">($C$157+$E$157)/((100-($D$163*100))/100)</f>
        <v>5705.6723086065958</v>
      </c>
      <c r="D160" s="37">
        <v>1.6500000000000001E-2</v>
      </c>
      <c r="E160" s="165">
        <f t="shared" ref="E160:E162" si="9">C160*D160</f>
        <v>94.143593092008842</v>
      </c>
      <c r="F160" s="166"/>
      <c r="G160" s="7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198" t="s">
        <v>130</v>
      </c>
      <c r="B161" s="191"/>
      <c r="C161" s="162">
        <f t="shared" si="8"/>
        <v>5705.6723086065958</v>
      </c>
      <c r="D161" s="37">
        <v>7.5999999999999998E-2</v>
      </c>
      <c r="E161" s="165">
        <f t="shared" si="9"/>
        <v>433.63109545410128</v>
      </c>
      <c r="F161" s="166"/>
      <c r="G161" s="7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198" t="s">
        <v>131</v>
      </c>
      <c r="B162" s="191"/>
      <c r="C162" s="162">
        <f t="shared" si="8"/>
        <v>5705.6723086065958</v>
      </c>
      <c r="D162" s="37">
        <v>0.03</v>
      </c>
      <c r="E162" s="165">
        <f t="shared" si="9"/>
        <v>171.17016925819786</v>
      </c>
      <c r="F162" s="166"/>
      <c r="G162" s="16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200" t="s">
        <v>132</v>
      </c>
      <c r="B163" s="187"/>
      <c r="C163" s="191"/>
      <c r="D163" s="83">
        <f t="shared" ref="D163:E163" si="10">SUM(D160:D162)</f>
        <v>0.1225</v>
      </c>
      <c r="E163" s="99">
        <f t="shared" si="10"/>
        <v>698.94485780430796</v>
      </c>
      <c r="F163" s="100"/>
      <c r="G163" s="7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200" t="s">
        <v>133</v>
      </c>
      <c r="B164" s="187"/>
      <c r="C164" s="187"/>
      <c r="D164" s="168">
        <f t="shared" ref="D164:E164" si="11">D156+D157+D163</f>
        <v>0.27250000000000002</v>
      </c>
      <c r="E164" s="84">
        <f t="shared" si="11"/>
        <v>1370.8433468730132</v>
      </c>
      <c r="F164" s="85"/>
      <c r="G164" s="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201" t="s">
        <v>134</v>
      </c>
      <c r="B166" s="187"/>
      <c r="C166" s="187"/>
      <c r="D166" s="187"/>
      <c r="E166" s="102" t="s">
        <v>56</v>
      </c>
      <c r="F166" s="1"/>
      <c r="G166" s="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198" t="s">
        <v>118</v>
      </c>
      <c r="B167" s="187"/>
      <c r="C167" s="187"/>
      <c r="D167" s="191"/>
      <c r="E167" s="162">
        <f>E55</f>
        <v>2016.6676363636366</v>
      </c>
      <c r="F167" s="90"/>
      <c r="G167" s="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198" t="s">
        <v>119</v>
      </c>
      <c r="B168" s="187"/>
      <c r="C168" s="187"/>
      <c r="D168" s="191"/>
      <c r="E168" s="162">
        <f>E91</f>
        <v>1638.8484893902546</v>
      </c>
      <c r="F168" s="90"/>
      <c r="G168" s="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198" t="s">
        <v>120</v>
      </c>
      <c r="B169" s="187"/>
      <c r="C169" s="187"/>
      <c r="D169" s="191"/>
      <c r="E169" s="162">
        <f>E115</f>
        <v>197.98382337121168</v>
      </c>
      <c r="F169" s="90"/>
      <c r="G169" s="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198" t="s">
        <v>121</v>
      </c>
      <c r="B170" s="187"/>
      <c r="C170" s="187"/>
      <c r="D170" s="191"/>
      <c r="E170" s="97">
        <f>E150</f>
        <v>439.18151260847935</v>
      </c>
      <c r="F170" s="98"/>
      <c r="G170" s="7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198" t="s">
        <v>122</v>
      </c>
      <c r="B171" s="187"/>
      <c r="C171" s="187"/>
      <c r="D171" s="191"/>
      <c r="E171" s="169">
        <f>E144</f>
        <v>42.147500000000001</v>
      </c>
      <c r="F171" s="90"/>
      <c r="G171" s="7"/>
      <c r="H171" s="4"/>
      <c r="I171" s="4"/>
      <c r="J171" s="4"/>
      <c r="K171" s="4"/>
      <c r="L171" s="170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198" t="s">
        <v>135</v>
      </c>
      <c r="B172" s="187"/>
      <c r="C172" s="187"/>
      <c r="D172" s="191"/>
      <c r="E172" s="171">
        <f>E164</f>
        <v>1370.8433468730132</v>
      </c>
      <c r="F172" s="172"/>
      <c r="G172" s="7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204" t="s">
        <v>136</v>
      </c>
      <c r="B173" s="187"/>
      <c r="C173" s="187"/>
      <c r="D173" s="191"/>
      <c r="E173" s="173">
        <f>SUM(E167:E172)</f>
        <v>5705.6723086065958</v>
      </c>
      <c r="F173" s="174"/>
      <c r="G173" s="64"/>
      <c r="H173" s="120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pans="1:26" ht="15.75" customHeight="1">
      <c r="A174" s="175"/>
      <c r="B174" s="175"/>
      <c r="C174" s="175"/>
      <c r="D174" s="175"/>
      <c r="E174" s="176"/>
      <c r="F174" s="174"/>
      <c r="G174" s="64"/>
      <c r="H174" s="120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pans="1:26" ht="15.75" customHeight="1">
      <c r="A175" s="205" t="s">
        <v>137</v>
      </c>
      <c r="B175" s="191"/>
      <c r="C175" s="177" t="s">
        <v>138</v>
      </c>
      <c r="D175" s="178" t="s">
        <v>139</v>
      </c>
      <c r="E175" s="179" t="s">
        <v>140</v>
      </c>
      <c r="F175" s="174"/>
      <c r="G175" s="64"/>
      <c r="H175" s="120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pans="1:26" ht="15.75" customHeight="1">
      <c r="A176" s="203" t="s">
        <v>141</v>
      </c>
      <c r="B176" s="191"/>
      <c r="C176" s="103">
        <v>2</v>
      </c>
      <c r="D176" s="180">
        <f>E173*C176</f>
        <v>11411.344617213192</v>
      </c>
      <c r="E176" s="181">
        <f>D176*12</f>
        <v>136936.13540655829</v>
      </c>
      <c r="F176" s="174"/>
      <c r="G176" s="64"/>
      <c r="H176" s="120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pans="1:26" ht="15.75" customHeight="1">
      <c r="A177" s="182"/>
      <c r="B177" s="182"/>
      <c r="C177" s="182"/>
      <c r="D177" s="182"/>
      <c r="E177" s="174"/>
      <c r="F177" s="174"/>
      <c r="G177" s="64"/>
      <c r="H177" s="120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pans="1:26" ht="15.75" customHeight="1">
      <c r="A178" s="182"/>
      <c r="B178" s="182"/>
      <c r="C178" s="182"/>
      <c r="D178" s="182"/>
      <c r="E178" s="174"/>
      <c r="F178" s="174"/>
      <c r="G178" s="64"/>
      <c r="H178" s="120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pans="1:26" ht="15.75" customHeight="1">
      <c r="A179" s="182"/>
      <c r="B179" s="182"/>
      <c r="C179" s="182"/>
      <c r="D179" s="182"/>
      <c r="E179" s="174"/>
      <c r="F179" s="174"/>
      <c r="G179" s="64"/>
      <c r="H179" s="120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pans="1:26" ht="15.75" customHeight="1">
      <c r="A180" s="182"/>
      <c r="B180" s="182"/>
      <c r="C180" s="182"/>
      <c r="D180" s="182"/>
      <c r="E180" s="174"/>
      <c r="F180" s="174"/>
      <c r="G180" s="64"/>
      <c r="H180" s="120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pans="1:26" ht="15.75" customHeight="1">
      <c r="A181" s="182"/>
      <c r="B181" s="182"/>
      <c r="C181" s="182"/>
      <c r="D181" s="182"/>
      <c r="E181" s="174"/>
      <c r="F181" s="174"/>
      <c r="G181" s="7"/>
      <c r="H181" s="13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7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7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7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7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7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7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7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7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7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7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7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7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7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7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7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7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7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7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7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7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7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7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7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7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7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7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7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7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7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7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7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7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7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7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7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7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7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7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7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7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7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7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7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7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7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7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7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7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7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7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7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7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7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7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7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7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7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7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7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7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7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7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7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7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7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7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7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7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7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7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7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7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7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7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7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7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7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7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7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7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7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7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7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7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7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7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7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7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7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7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7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7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7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7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7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7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7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7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7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7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7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7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7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7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7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7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7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7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7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7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7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7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7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7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7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7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7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7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7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7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7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7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7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7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7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7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7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7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7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7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7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7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7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7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7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7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7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7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7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7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7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7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7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7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7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7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7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7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7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7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7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7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7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7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7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7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7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7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7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7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7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7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7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7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7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7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7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7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7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7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7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7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7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7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7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7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7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7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7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7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7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7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7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7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7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7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7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7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7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7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7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7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7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7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7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7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7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7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7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7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7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7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7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7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7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7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7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7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7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7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7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7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7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7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7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7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7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7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7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7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7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7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7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7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7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7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7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7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7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7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7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7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7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7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7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7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7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7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7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7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7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7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7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7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7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7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7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7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7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7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7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7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7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7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7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7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7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7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7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7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7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7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7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7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7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7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7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7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7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7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7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7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7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7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7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7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7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7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7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7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7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7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7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7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7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7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7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7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7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7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7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7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7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7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7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7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7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7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7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7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7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7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7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7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7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7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7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7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7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7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7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7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7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7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7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7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7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7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7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7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4"/>
      <c r="E995" s="4"/>
      <c r="F995" s="4"/>
      <c r="G995" s="7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4"/>
      <c r="E996" s="4"/>
      <c r="F996" s="4"/>
      <c r="G996" s="7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4"/>
      <c r="D997" s="4"/>
      <c r="E997" s="4"/>
      <c r="F997" s="4"/>
      <c r="G997" s="7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4"/>
      <c r="D998" s="4"/>
      <c r="E998" s="4"/>
      <c r="F998" s="4"/>
      <c r="G998" s="7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4"/>
      <c r="D999" s="4"/>
      <c r="E999" s="4"/>
      <c r="F999" s="4"/>
      <c r="G999" s="7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4"/>
      <c r="D1000" s="4"/>
      <c r="E1000" s="4"/>
      <c r="F1000" s="4"/>
      <c r="G1000" s="7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25">
    <mergeCell ref="A1:E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8:E8"/>
    <mergeCell ref="C9:E9"/>
    <mergeCell ref="A8:B8"/>
    <mergeCell ref="A11:B11"/>
    <mergeCell ref="A12:B12"/>
    <mergeCell ref="A13:B13"/>
    <mergeCell ref="A14:B14"/>
    <mergeCell ref="A17:B17"/>
    <mergeCell ref="A19:B19"/>
    <mergeCell ref="A21:C21"/>
    <mergeCell ref="A24:B24"/>
    <mergeCell ref="A27:E27"/>
    <mergeCell ref="A28:A29"/>
    <mergeCell ref="B28:B29"/>
    <mergeCell ref="C28:C29"/>
    <mergeCell ref="D28:E28"/>
    <mergeCell ref="A42:D42"/>
    <mergeCell ref="A44:C44"/>
    <mergeCell ref="A45:C45"/>
    <mergeCell ref="A46:C46"/>
    <mergeCell ref="I46:L46"/>
    <mergeCell ref="A47:C47"/>
    <mergeCell ref="A49:E49"/>
    <mergeCell ref="A51:E51"/>
    <mergeCell ref="A53:C53"/>
    <mergeCell ref="A54:C54"/>
    <mergeCell ref="A55:D55"/>
    <mergeCell ref="A57:E57"/>
    <mergeCell ref="A58:E58"/>
    <mergeCell ref="A59:C59"/>
    <mergeCell ref="A60:C60"/>
    <mergeCell ref="A61:C61"/>
    <mergeCell ref="A62:D62"/>
    <mergeCell ref="A64:E64"/>
    <mergeCell ref="A65:B65"/>
    <mergeCell ref="A66:C66"/>
    <mergeCell ref="A67:C67"/>
    <mergeCell ref="A136:D136"/>
    <mergeCell ref="A146:D146"/>
    <mergeCell ref="A147:D147"/>
    <mergeCell ref="A148:D148"/>
    <mergeCell ref="A149:D149"/>
    <mergeCell ref="A150:D150"/>
    <mergeCell ref="A151:D151"/>
    <mergeCell ref="A68:C68"/>
    <mergeCell ref="A69:C69"/>
    <mergeCell ref="A70:C70"/>
    <mergeCell ref="A71:C71"/>
    <mergeCell ref="A72:C72"/>
    <mergeCell ref="A73:C73"/>
    <mergeCell ref="A74:C74"/>
    <mergeCell ref="A75:C75"/>
    <mergeCell ref="A77:E77"/>
    <mergeCell ref="A78:D78"/>
    <mergeCell ref="A79:D79"/>
    <mergeCell ref="A80:D80"/>
    <mergeCell ref="A81:D81"/>
    <mergeCell ref="A82:D82"/>
    <mergeCell ref="A83:D83"/>
    <mergeCell ref="A152:D152"/>
    <mergeCell ref="A154:E154"/>
    <mergeCell ref="A155:B155"/>
    <mergeCell ref="A156:B156"/>
    <mergeCell ref="A157:B157"/>
    <mergeCell ref="A159:E159"/>
    <mergeCell ref="A160:B160"/>
    <mergeCell ref="A169:D169"/>
    <mergeCell ref="A170:D170"/>
    <mergeCell ref="A171:D171"/>
    <mergeCell ref="A172:D172"/>
    <mergeCell ref="A173:D173"/>
    <mergeCell ref="A175:B175"/>
    <mergeCell ref="A176:B176"/>
    <mergeCell ref="A161:B161"/>
    <mergeCell ref="A162:B162"/>
    <mergeCell ref="A163:C163"/>
    <mergeCell ref="A164:C164"/>
    <mergeCell ref="A166:D166"/>
    <mergeCell ref="A167:D167"/>
    <mergeCell ref="A168:D168"/>
    <mergeCell ref="A84:D84"/>
    <mergeCell ref="A86:E86"/>
    <mergeCell ref="A87:D87"/>
    <mergeCell ref="A88:D88"/>
    <mergeCell ref="A89:D89"/>
    <mergeCell ref="A90:D90"/>
    <mergeCell ref="A91:D91"/>
    <mergeCell ref="A93:E93"/>
    <mergeCell ref="A95:C95"/>
    <mergeCell ref="A96:C96"/>
    <mergeCell ref="A97:C97"/>
    <mergeCell ref="A98:C98"/>
    <mergeCell ref="A99:C99"/>
    <mergeCell ref="A101:C101"/>
    <mergeCell ref="A102:C102"/>
    <mergeCell ref="A103:C103"/>
    <mergeCell ref="A104:C104"/>
    <mergeCell ref="A105:C105"/>
    <mergeCell ref="A118:E118"/>
    <mergeCell ref="A119:E119"/>
    <mergeCell ref="B120:B121"/>
    <mergeCell ref="C120:C121"/>
    <mergeCell ref="D120:E120"/>
    <mergeCell ref="A134:D134"/>
    <mergeCell ref="A135:E135"/>
    <mergeCell ref="A107:C107"/>
    <mergeCell ref="A108:C108"/>
    <mergeCell ref="A109:C109"/>
    <mergeCell ref="A111:D111"/>
    <mergeCell ref="A112:D112"/>
    <mergeCell ref="A113:D113"/>
    <mergeCell ref="A114:D114"/>
    <mergeCell ref="A115:C115"/>
    <mergeCell ref="A117:E117"/>
  </mergeCells>
  <conditionalFormatting sqref="E12">
    <cfRule type="notContainsBlanks" dxfId="0" priority="1">
      <formula>LEN(TRIM(E12))&gt;0</formula>
    </cfRule>
  </conditionalFormatting>
  <pageMargins left="0.25" right="0.25" top="0.75" bottom="0.75" header="0" footer="0"/>
  <pageSetup paperSize="9" scale="12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8h Limpeza e Higienização LP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Margere</dc:creator>
  <cp:lastModifiedBy>pmsap</cp:lastModifiedBy>
  <dcterms:created xsi:type="dcterms:W3CDTF">2017-08-17T21:14:09Z</dcterms:created>
  <dcterms:modified xsi:type="dcterms:W3CDTF">2024-09-02T14:08:11Z</dcterms:modified>
</cp:coreProperties>
</file>