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3935" windowHeight="5835"/>
  </bookViews>
  <sheets>
    <sheet name="1. Coleta Domiciliar" sheetId="1" r:id="rId1"/>
    <sheet name="2.Encargos Sociais" sheetId="2" r:id="rId2"/>
    <sheet name="3.CAGED" sheetId="3" r:id="rId3"/>
    <sheet name="4.BDI" sheetId="4" r:id="rId4"/>
    <sheet name="5. Depreciação" sheetId="5" r:id="rId5"/>
    <sheet name="6.Remuneração de capital" sheetId="6" r:id="rId6"/>
    <sheet name="7. Dimensionamento" sheetId="7" r:id="rId7"/>
  </sheets>
  <definedNames>
    <definedName name="AbaDeprec">'5. Depreciação'!$A$1</definedName>
    <definedName name="AbaRemun">'6.Remuneração de capital'!$A$1</definedName>
    <definedName name="Google_Sheet_Link_1183645163" hidden="1">AbaDeprec</definedName>
    <definedName name="Google_Sheet_Link_1314515019" hidden="1">AbaDeprec</definedName>
    <definedName name="Google_Sheet_Link_912072401" hidden="1">AbaRemun</definedName>
    <definedName name="Google_Sheet_Link_922699440" hidden="1">AbaRemun</definedName>
  </definedNames>
  <calcPr calcId="144525"/>
  <extLst>
    <ext uri="GoogleSheetsCustomDataVersion2">
      <go:sheetsCustomData xmlns:go="http://customooxmlschemas.google.com/" r:id="rId12" roundtripDataChecksum="zh1hiVAZajOsdTzTc3GgfTU7KPcKy17zx10cJxz2hY8="/>
    </ext>
  </extLst>
</workbook>
</file>

<file path=xl/calcChain.xml><?xml version="1.0" encoding="utf-8"?>
<calcChain xmlns="http://schemas.openxmlformats.org/spreadsheetml/2006/main">
  <c r="C21" i="7" l="1"/>
  <c r="C13" i="7"/>
  <c r="C14" i="7" s="1"/>
  <c r="F353" i="4"/>
  <c r="C15" i="4"/>
  <c r="C345" i="1" s="1"/>
  <c r="C10" i="4"/>
  <c r="F8" i="4"/>
  <c r="E8" i="4"/>
  <c r="D8" i="4"/>
  <c r="C33" i="3"/>
  <c r="C27" i="2" s="1"/>
  <c r="C28" i="3"/>
  <c r="C28" i="2" s="1"/>
  <c r="C27" i="3"/>
  <c r="C26" i="3"/>
  <c r="C31" i="2" s="1"/>
  <c r="C25" i="3"/>
  <c r="C23" i="3"/>
  <c r="C30" i="2"/>
  <c r="C20" i="2"/>
  <c r="C19" i="2"/>
  <c r="C25" i="2" s="1"/>
  <c r="C17" i="2"/>
  <c r="E336" i="1"/>
  <c r="E335" i="1"/>
  <c r="D335" i="1"/>
  <c r="E334" i="1"/>
  <c r="C334" i="1"/>
  <c r="D333" i="1"/>
  <c r="E333" i="1" s="1"/>
  <c r="F336" i="1" s="1"/>
  <c r="F338" i="1" s="1"/>
  <c r="E332" i="1"/>
  <c r="E324" i="1"/>
  <c r="E323" i="1"/>
  <c r="E322" i="1"/>
  <c r="E321" i="1"/>
  <c r="E320" i="1"/>
  <c r="F325" i="1" s="1"/>
  <c r="F327" i="1" s="1"/>
  <c r="C312" i="1"/>
  <c r="C310" i="1"/>
  <c r="E310" i="1" s="1"/>
  <c r="E308" i="1"/>
  <c r="D311" i="1" s="1"/>
  <c r="E311" i="1" s="1"/>
  <c r="D312" i="1" s="1"/>
  <c r="D297" i="1"/>
  <c r="D295" i="1"/>
  <c r="C295" i="1"/>
  <c r="E295" i="1" s="1"/>
  <c r="E293" i="1"/>
  <c r="D293" i="1"/>
  <c r="D298" i="1" s="1"/>
  <c r="C293" i="1"/>
  <c r="C297" i="1" s="1"/>
  <c r="E297" i="1" s="1"/>
  <c r="E285" i="1"/>
  <c r="E283" i="1"/>
  <c r="C283" i="1"/>
  <c r="E282" i="1"/>
  <c r="C282" i="1"/>
  <c r="D281" i="1"/>
  <c r="C281" i="1"/>
  <c r="E281" i="1" s="1"/>
  <c r="D284" i="1" s="1"/>
  <c r="E284" i="1" s="1"/>
  <c r="F285" i="1" s="1"/>
  <c r="E277" i="1"/>
  <c r="C276" i="1"/>
  <c r="C271" i="1"/>
  <c r="D270" i="1"/>
  <c r="C266" i="1"/>
  <c r="D265" i="1"/>
  <c r="E265" i="1" s="1"/>
  <c r="E261" i="1"/>
  <c r="C258" i="1"/>
  <c r="C257" i="1"/>
  <c r="C254" i="1"/>
  <c r="C270" i="1" s="1"/>
  <c r="E270" i="1" s="1"/>
  <c r="C253" i="1"/>
  <c r="C252" i="1"/>
  <c r="E249" i="1"/>
  <c r="C267" i="1" s="1"/>
  <c r="C242" i="1"/>
  <c r="D241" i="1"/>
  <c r="E241" i="1" s="1"/>
  <c r="D242" i="1" s="1"/>
  <c r="E240" i="1"/>
  <c r="C240" i="1"/>
  <c r="E238" i="1"/>
  <c r="C233" i="1"/>
  <c r="E233" i="1" s="1"/>
  <c r="F234" i="1" s="1"/>
  <c r="E24" i="1" s="1"/>
  <c r="D227" i="1"/>
  <c r="D225" i="1"/>
  <c r="D223" i="1"/>
  <c r="D221" i="1"/>
  <c r="C219" i="1"/>
  <c r="C218" i="1"/>
  <c r="D219" i="1" s="1"/>
  <c r="E219" i="1" s="1"/>
  <c r="D217" i="1"/>
  <c r="D228" i="1" s="1"/>
  <c r="C217" i="1"/>
  <c r="C227" i="1" s="1"/>
  <c r="E227" i="1" s="1"/>
  <c r="E209" i="1"/>
  <c r="C207" i="1"/>
  <c r="E207" i="1" s="1"/>
  <c r="C206" i="1"/>
  <c r="E206" i="1" s="1"/>
  <c r="E205" i="1"/>
  <c r="D208" i="1" s="1"/>
  <c r="E208" i="1" s="1"/>
  <c r="F209" i="1" s="1"/>
  <c r="E22" i="1" s="1"/>
  <c r="D205" i="1"/>
  <c r="E200" i="1"/>
  <c r="C199" i="1"/>
  <c r="C194" i="1"/>
  <c r="D193" i="1"/>
  <c r="C193" i="1"/>
  <c r="E193" i="1" s="1"/>
  <c r="D188" i="1"/>
  <c r="E188" i="1" s="1"/>
  <c r="E183" i="1"/>
  <c r="C180" i="1"/>
  <c r="C179" i="1"/>
  <c r="E176" i="1"/>
  <c r="C195" i="1" s="1"/>
  <c r="C176" i="1"/>
  <c r="C175" i="1"/>
  <c r="D174" i="1"/>
  <c r="C174" i="1"/>
  <c r="C190" i="1" s="1"/>
  <c r="E171" i="1"/>
  <c r="E161" i="1"/>
  <c r="E159" i="1"/>
  <c r="E158" i="1"/>
  <c r="D158" i="1"/>
  <c r="E157" i="1"/>
  <c r="D157" i="1"/>
  <c r="D156" i="1"/>
  <c r="E156" i="1" s="1"/>
  <c r="E155" i="1"/>
  <c r="D155" i="1"/>
  <c r="E154" i="1"/>
  <c r="D154" i="1"/>
  <c r="D153" i="1"/>
  <c r="E153" i="1" s="1"/>
  <c r="E148" i="1"/>
  <c r="E146" i="1"/>
  <c r="E145" i="1"/>
  <c r="E144" i="1"/>
  <c r="E143" i="1"/>
  <c r="E142" i="1"/>
  <c r="E141" i="1"/>
  <c r="E140" i="1"/>
  <c r="E139" i="1"/>
  <c r="E138" i="1"/>
  <c r="E137" i="1"/>
  <c r="E136" i="1"/>
  <c r="D147" i="1" s="1"/>
  <c r="E127" i="1"/>
  <c r="C125" i="1"/>
  <c r="E124" i="1"/>
  <c r="E120" i="1"/>
  <c r="D118" i="1"/>
  <c r="D112" i="1"/>
  <c r="A112" i="1"/>
  <c r="A119" i="1" s="1"/>
  <c r="A126" i="1" s="1"/>
  <c r="D111" i="1"/>
  <c r="A111" i="1"/>
  <c r="A118" i="1" s="1"/>
  <c r="A125" i="1" s="1"/>
  <c r="D110" i="1"/>
  <c r="A110" i="1"/>
  <c r="A117" i="1" s="1"/>
  <c r="A124" i="1" s="1"/>
  <c r="C105" i="1"/>
  <c r="C103" i="1"/>
  <c r="C101" i="1"/>
  <c r="E95" i="1"/>
  <c r="E87" i="1"/>
  <c r="D87" i="1"/>
  <c r="D86" i="1"/>
  <c r="E86" i="1" s="1"/>
  <c r="E84" i="1"/>
  <c r="E80" i="1"/>
  <c r="E72" i="1"/>
  <c r="D72" i="1"/>
  <c r="D71" i="1"/>
  <c r="E71" i="1" s="1"/>
  <c r="D73" i="1" s="1"/>
  <c r="E73" i="1" s="1"/>
  <c r="E69" i="1"/>
  <c r="D103" i="1" s="1"/>
  <c r="E65" i="1"/>
  <c r="E58" i="1"/>
  <c r="D58" i="1"/>
  <c r="D57" i="1"/>
  <c r="E57" i="1" s="1"/>
  <c r="D59" i="1" s="1"/>
  <c r="E59" i="1" s="1"/>
  <c r="E56" i="1"/>
  <c r="E48" i="1"/>
  <c r="A48" i="1"/>
  <c r="E47" i="1"/>
  <c r="A47" i="1"/>
  <c r="E43" i="1"/>
  <c r="A43" i="1"/>
  <c r="E42" i="1"/>
  <c r="A42" i="1"/>
  <c r="E41" i="1"/>
  <c r="C147" i="1" s="1"/>
  <c r="E147" i="1" s="1"/>
  <c r="F148" i="1" s="1"/>
  <c r="A41" i="1"/>
  <c r="A35" i="1"/>
  <c r="E34" i="1"/>
  <c r="A34" i="1"/>
  <c r="E33" i="1"/>
  <c r="A33" i="1"/>
  <c r="A32" i="1"/>
  <c r="A31" i="1"/>
  <c r="A30" i="1"/>
  <c r="E29" i="1"/>
  <c r="A29" i="1"/>
  <c r="A26" i="1"/>
  <c r="A25" i="1"/>
  <c r="A24" i="1"/>
  <c r="A23" i="1"/>
  <c r="A22" i="1"/>
  <c r="A19" i="1"/>
  <c r="A18" i="1"/>
  <c r="A17" i="1"/>
  <c r="A16" i="1"/>
  <c r="A15" i="1"/>
  <c r="A14" i="1"/>
  <c r="A13" i="1"/>
  <c r="A12" i="1"/>
  <c r="A11" i="1"/>
  <c r="A10" i="1"/>
  <c r="A9" i="1"/>
  <c r="E103" i="1" l="1"/>
  <c r="F163" i="1"/>
  <c r="E17" i="1" s="1"/>
  <c r="D160" i="1"/>
  <c r="C29" i="2"/>
  <c r="C35" i="2"/>
  <c r="C32" i="2"/>
  <c r="D105" i="1"/>
  <c r="E105" i="1" s="1"/>
  <c r="C191" i="1"/>
  <c r="D192" i="1" s="1"/>
  <c r="E192" i="1" s="1"/>
  <c r="C17" i="7"/>
  <c r="C22" i="7" s="1"/>
  <c r="C24" i="7" s="1"/>
  <c r="C15" i="7"/>
  <c r="C160" i="1"/>
  <c r="E160" i="1" s="1"/>
  <c r="F161" i="1" s="1"/>
  <c r="E44" i="1"/>
  <c r="C118" i="1"/>
  <c r="E118" i="1" s="1"/>
  <c r="C111" i="1"/>
  <c r="E111" i="1" s="1"/>
  <c r="D88" i="1"/>
  <c r="E88" i="1" s="1"/>
  <c r="D90" i="1" s="1"/>
  <c r="E90" i="1" s="1"/>
  <c r="F299" i="1"/>
  <c r="E30" i="1" s="1"/>
  <c r="E312" i="1"/>
  <c r="F313" i="1" s="1"/>
  <c r="E32" i="1" s="1"/>
  <c r="D101" i="1"/>
  <c r="D60" i="1"/>
  <c r="E60" i="1" s="1"/>
  <c r="E61" i="1"/>
  <c r="E101" i="1"/>
  <c r="E242" i="1"/>
  <c r="F243" i="1" s="1"/>
  <c r="E25" i="1" s="1"/>
  <c r="C34" i="2"/>
  <c r="C36" i="2" s="1"/>
  <c r="C119" i="1"/>
  <c r="C112" i="1"/>
  <c r="E112" i="1" s="1"/>
  <c r="C268" i="1"/>
  <c r="D269" i="1" s="1"/>
  <c r="E269" i="1" s="1"/>
  <c r="D75" i="1"/>
  <c r="E75" i="1" s="1"/>
  <c r="E76" i="1"/>
  <c r="D252" i="1"/>
  <c r="E252" i="1" s="1"/>
  <c r="D253" i="1" s="1"/>
  <c r="E253" i="1" s="1"/>
  <c r="E254" i="1"/>
  <c r="C303" i="1"/>
  <c r="E303" i="1" s="1"/>
  <c r="F304" i="1" s="1"/>
  <c r="E31" i="1" s="1"/>
  <c r="C110" i="1"/>
  <c r="E110" i="1" s="1"/>
  <c r="E174" i="1"/>
  <c r="D175" i="1" s="1"/>
  <c r="E175" i="1" s="1"/>
  <c r="C221" i="1"/>
  <c r="E221" i="1" s="1"/>
  <c r="C225" i="1"/>
  <c r="E225" i="1" s="1"/>
  <c r="C117" i="1"/>
  <c r="E117" i="1" s="1"/>
  <c r="D179" i="1"/>
  <c r="E179" i="1" s="1"/>
  <c r="D180" i="1" s="1"/>
  <c r="E180" i="1" s="1"/>
  <c r="E217" i="1"/>
  <c r="F229" i="1" s="1"/>
  <c r="E23" i="1" s="1"/>
  <c r="C223" i="1"/>
  <c r="E223" i="1" s="1"/>
  <c r="F120" i="1" l="1"/>
  <c r="E15" i="1" s="1"/>
  <c r="E119" i="1"/>
  <c r="C126" i="1"/>
  <c r="E126" i="1" s="1"/>
  <c r="F127" i="1" s="1"/>
  <c r="E78" i="1"/>
  <c r="D79" i="1" s="1"/>
  <c r="E79" i="1" s="1"/>
  <c r="F80" i="1" s="1"/>
  <c r="E11" i="1" s="1"/>
  <c r="D77" i="1"/>
  <c r="E77" i="1" s="1"/>
  <c r="C196" i="1"/>
  <c r="D197" i="1" s="1"/>
  <c r="E197" i="1" s="1"/>
  <c r="E198" i="1" s="1"/>
  <c r="D199" i="1" s="1"/>
  <c r="E199" i="1" s="1"/>
  <c r="F200" i="1" s="1"/>
  <c r="E21" i="1" s="1"/>
  <c r="E181" i="1"/>
  <c r="D182" i="1" s="1"/>
  <c r="E182" i="1" s="1"/>
  <c r="F183" i="1" s="1"/>
  <c r="E91" i="1"/>
  <c r="D62" i="1"/>
  <c r="E62" i="1" s="1"/>
  <c r="E63" i="1" s="1"/>
  <c r="D64" i="1" s="1"/>
  <c r="E64" i="1" s="1"/>
  <c r="F65" i="1" s="1"/>
  <c r="E10" i="1" s="1"/>
  <c r="F113" i="1"/>
  <c r="E14" i="1" s="1"/>
  <c r="F106" i="1"/>
  <c r="E13" i="1" s="1"/>
  <c r="C272" i="1"/>
  <c r="D257" i="1"/>
  <c r="E257" i="1" s="1"/>
  <c r="D258" i="1" s="1"/>
  <c r="E258" i="1" s="1"/>
  <c r="E259" i="1" s="1"/>
  <c r="D260" i="1" s="1"/>
  <c r="E260" i="1" s="1"/>
  <c r="F261" i="1" s="1"/>
  <c r="E27" i="1" s="1"/>
  <c r="C37" i="2"/>
  <c r="C62" i="1" s="1"/>
  <c r="C77" i="1" s="1"/>
  <c r="C92" i="1" s="1"/>
  <c r="E26" i="1" l="1"/>
  <c r="F315" i="1"/>
  <c r="E18" i="1" s="1"/>
  <c r="E20" i="1"/>
  <c r="C273" i="1"/>
  <c r="D274" i="1" s="1"/>
  <c r="E274" i="1" s="1"/>
  <c r="E275" i="1" s="1"/>
  <c r="D276" i="1" s="1"/>
  <c r="E276" i="1" s="1"/>
  <c r="F277" i="1" s="1"/>
  <c r="E28" i="1" s="1"/>
  <c r="D92" i="1"/>
  <c r="E92" i="1" s="1"/>
  <c r="E93" i="1" s="1"/>
  <c r="D94" i="1" s="1"/>
  <c r="E94" i="1" s="1"/>
  <c r="F95" i="1" s="1"/>
  <c r="E16" i="1"/>
  <c r="E12" i="1" l="1"/>
  <c r="F129" i="1"/>
  <c r="E19" i="1"/>
  <c r="F340" i="1" l="1"/>
  <c r="E9" i="1"/>
  <c r="D345" i="1" l="1"/>
  <c r="E345" i="1" s="1"/>
  <c r="F346" i="1" s="1"/>
  <c r="F348" i="1" s="1"/>
  <c r="E35" i="1" s="1"/>
  <c r="E36" i="1" l="1"/>
  <c r="F351" i="1"/>
  <c r="F356" i="1" s="1"/>
  <c r="F36" i="1" l="1"/>
  <c r="F24" i="1"/>
  <c r="F33" i="1"/>
  <c r="F29" i="1"/>
  <c r="F34" i="1"/>
  <c r="F22" i="1"/>
  <c r="F30" i="1"/>
  <c r="F25" i="1"/>
  <c r="F17" i="1"/>
  <c r="F32" i="1"/>
  <c r="F31" i="1"/>
  <c r="F23" i="1"/>
  <c r="F14" i="1"/>
  <c r="F10" i="1"/>
  <c r="F11" i="1"/>
  <c r="F13" i="1"/>
  <c r="F27" i="1"/>
  <c r="F15" i="1"/>
  <c r="F21" i="1"/>
  <c r="F20" i="1"/>
  <c r="F18" i="1"/>
  <c r="F16" i="1"/>
  <c r="F28" i="1"/>
  <c r="F26" i="1"/>
  <c r="F12" i="1"/>
  <c r="F19" i="1"/>
  <c r="F9" i="1"/>
  <c r="F35" i="1"/>
</calcChain>
</file>

<file path=xl/comments1.xml><?xml version="1.0" encoding="utf-8"?>
<comments xmlns="http://schemas.openxmlformats.org/spreadsheetml/2006/main">
  <authors>
    <author/>
  </authors>
  <commentList>
    <comment ref="A7" authorId="0">
      <text>
        <r>
          <rPr>
            <sz val="10"/>
            <color rgb="FF000000"/>
            <rFont val="Arial"/>
            <scheme val="minor"/>
          </rPr>
          <t>======
ID#AAAAeuDsr9A
Clauber Bridi    (2022-08-23 13:58:08)
Qualquer custo previsto no edital e não contemplado nesta planilha modelo deverá ser devidamente incluído</t>
        </r>
      </text>
    </comment>
    <comment ref="B50" authorId="0">
      <text>
        <r>
          <rPr>
            <sz val="10"/>
            <color rgb="FF000000"/>
            <rFont val="Arial"/>
            <scheme val="minor"/>
          </rPr>
          <t>======
ID#AAAAeuDsr9M
Clauber Bridi    (2022-08-23 13:58:08)
Informar o fator de utilização das equipes de coleta. 
Por exemplo:
Equipes com utilização integral = 100%
Equipes com utilização parcial = n° horas trabalhadas por semana /44 horas</t>
        </r>
      </text>
    </comment>
    <comment ref="C57" authorId="0">
      <text>
        <r>
          <rPr>
            <sz val="10"/>
            <color rgb="FF000000"/>
            <rFont val="Arial"/>
            <scheme val="minor"/>
          </rPr>
          <t>======
ID#AAAAeuDsr9Y
Clauber Bridi    (2022-08-23 13:58:08)
Informar o número de horas extras trabalhadas nos domingos e feriados em horário diurno</t>
        </r>
      </text>
    </comment>
    <comment ref="C58" authorId="0">
      <text>
        <r>
          <rPr>
            <sz val="10"/>
            <color rgb="FF000000"/>
            <rFont val="Arial"/>
            <scheme val="minor"/>
          </rPr>
          <t>======
ID#AAAAeuDsr9g
Clauber Bridi    (2022-08-23 13:58:08)
Informar o número de horas extras trabalhadas em horário diurno de segunda a sábado</t>
        </r>
      </text>
    </comment>
    <comment ref="A59" authorId="0">
      <text>
        <r>
          <rPr>
            <sz val="10"/>
            <color rgb="FF000000"/>
            <rFont val="Arial"/>
            <scheme val="minor"/>
          </rPr>
          <t>======
ID#AAAAeuDsr8I
Clauber Bridi    (2022-08-23 13:58:08)
Cálculo do descanso semanal remunerado incidente sobre as horas extras habitualmente prestadas. Considerada a média de 63 feriados + domingos e 302 dias trabalhados por ano</t>
        </r>
      </text>
    </comment>
    <comment ref="C64" authorId="0">
      <text>
        <r>
          <rPr>
            <sz val="10"/>
            <color rgb="FF000000"/>
            <rFont val="Arial"/>
            <scheme val="minor"/>
          </rPr>
          <t>======
ID#AAAAeuDsr9w
Clauber Bridi    (2022-08-23 13:58:08)
Informar a quantidade de trabalhadores na função</t>
        </r>
      </text>
    </comment>
    <comment ref="C71" authorId="0">
      <text>
        <r>
          <rPr>
            <sz val="10"/>
            <color rgb="FF000000"/>
            <rFont val="Arial"/>
            <scheme val="minor"/>
          </rPr>
          <t>======
ID#AAAAeuDsr5s
Clauber Bridi    (2022-08-23 13:58:08)
Informar o número de horas extras trabalhadas em horário diurno nos domingos e feriados</t>
        </r>
      </text>
    </comment>
    <comment ref="C72" authorId="0">
      <text>
        <r>
          <rPr>
            <sz val="10"/>
            <color rgb="FF000000"/>
            <rFont val="Arial"/>
            <scheme val="minor"/>
          </rPr>
          <t>======
ID#AAAAeuDsr7M
Clauber Bridi    (2022-08-23 13:58:08)
Informar o número de horas extras trabalhadas em horário diurno de segunda a sábado</t>
        </r>
      </text>
    </comment>
    <comment ref="A73" authorId="0">
      <text>
        <r>
          <rPr>
            <sz val="10"/>
            <color rgb="FF000000"/>
            <rFont val="Arial"/>
            <scheme val="minor"/>
          </rPr>
          <t>======
ID#AAAAeuDsr6w
Clauber Bridi    (2022-08-23 13:58:08)
Cálculo do descanso semanal remunerado incidente sobre as horas extras habitualmente prestadas. Considerada a média de 63 feriados + domingos e 302 dias trabalhados por ano</t>
        </r>
      </text>
    </comment>
    <comment ref="C77" authorId="0">
      <text>
        <r>
          <rPr>
            <sz val="10"/>
            <color rgb="FF000000"/>
            <rFont val="Arial"/>
            <scheme val="minor"/>
          </rPr>
          <t>======
ID#AAAAeuDsr7s
Clauber Bridi    (2022-08-23 13:58:08)
Preencher a planilha Encargos Sociais e CAGED</t>
        </r>
      </text>
    </comment>
    <comment ref="C79" authorId="0">
      <text>
        <r>
          <rPr>
            <sz val="10"/>
            <color rgb="FF000000"/>
            <rFont val="Arial"/>
            <scheme val="minor"/>
          </rPr>
          <t>======
ID#AAAAeuDsr9U
Clauber Bridi    (2022-08-23 13:58:08)
Informar a quantidade de trabalhadores na função</t>
        </r>
      </text>
    </comment>
    <comment ref="C87" authorId="0">
      <text>
        <r>
          <rPr>
            <sz val="10"/>
            <color rgb="FF000000"/>
            <rFont val="Arial"/>
            <scheme val="minor"/>
          </rPr>
          <t>======
ID#AAAAeuDsr40
Clauber Bridi    (2022-08-23 13:58:08)
Informar o número de horas extras trabalhadas em horário diurno de segunda a sábado</t>
        </r>
      </text>
    </comment>
    <comment ref="A88" authorId="0">
      <text>
        <r>
          <rPr>
            <sz val="10"/>
            <color rgb="FF000000"/>
            <rFont val="Arial"/>
            <scheme val="minor"/>
          </rPr>
          <t>======
ID#AAAAeuDsr8M
Clauber Bridi    (2022-08-23 13:58:08)
Cálculo do descanso semanal remunerado incidente sobre as horas extras habitualmente prestadas. Considerada a média de 63 feriados + domingos e 302 dias trabalhados por ano</t>
        </r>
      </text>
    </comment>
    <comment ref="C89" authorId="0">
      <text>
        <r>
          <rPr>
            <sz val="10"/>
            <color rgb="FF000000"/>
            <rFont val="Arial"/>
            <scheme val="minor"/>
          </rPr>
          <t>======
ID#AAAAeuDsr2w
Clauber Bridi    (2022-08-23 13:58:08)
Informar 1 se a base de cálculo for o Salário Mínimo Nacional; Informar 2 se a base de cálculo for o Piso da Categoria;</t>
        </r>
      </text>
    </comment>
    <comment ref="C92" authorId="0">
      <text>
        <r>
          <rPr>
            <sz val="10"/>
            <color rgb="FF000000"/>
            <rFont val="Arial"/>
            <scheme val="minor"/>
          </rPr>
          <t>======
ID#AAAAeuDsr4A
Clauber Bridi    (2022-08-23 13:58:08)
Preencher a planilha Encargos Sociais e CAGED</t>
        </r>
      </text>
    </comment>
    <comment ref="C94" authorId="0">
      <text>
        <r>
          <rPr>
            <sz val="10"/>
            <color rgb="FF000000"/>
            <rFont val="Arial"/>
            <scheme val="minor"/>
          </rPr>
          <t>======
ID#AAAAeuDsr4I
Clauber Bridi    (2022-08-23 13:58:08)
Informar a quantidade de trabalhadores na função</t>
        </r>
      </text>
    </comment>
    <comment ref="D117" authorId="0">
      <text>
        <r>
          <rPr>
            <sz val="10"/>
            <color rgb="FF000000"/>
            <rFont val="Arial"/>
            <scheme val="minor"/>
          </rPr>
          <t>======
ID#AAAAeuDsr9Q
Clauber Bridi    (2022-08-23 13:58:08)
Informar o valor mensal do auxilio alimentação, considerando o desconto aplicável ao funcionário, conforme Convenção Coletiva da categoria</t>
        </r>
      </text>
    </comment>
    <comment ref="D119" authorId="0">
      <text>
        <r>
          <rPr>
            <sz val="10"/>
            <color rgb="FF000000"/>
            <rFont val="Arial"/>
            <scheme val="minor"/>
          </rPr>
          <t>======
ID#AAAAeuDsr5w
Clauber Bridi    (2022-08-23 13:58:08)
Informar o valor mensal do auxilio alimentação, considerando o desconto aplicável ao funcionário, conforme Convenção Coletiva da categoria</t>
        </r>
      </text>
    </comment>
    <comment ref="D126" authorId="0">
      <text>
        <r>
          <rPr>
            <sz val="10"/>
            <color rgb="FF000000"/>
            <rFont val="Arial"/>
            <scheme val="minor"/>
          </rPr>
          <t>======
ID#AAAAeuDsr8g
Clauber Bridi    (2022-08-23 13:58:08)
Informar o valor mensal do auxilio alimentação, considerando o desconto aplicável ao funcionário, conforme Convenção Coletiva da categoria</t>
        </r>
      </text>
    </comment>
    <comment ref="C136" authorId="0">
      <text>
        <r>
          <rPr>
            <sz val="10"/>
            <color rgb="FF000000"/>
            <rFont val="Arial"/>
            <scheme val="minor"/>
          </rPr>
          <t>======
ID#AAAAeuDsr-U
Clauber Bridi    (2022-08-23 13:58:08)
Informar a durabilidade estimada em meses, para cada EPI</t>
        </r>
      </text>
    </comment>
    <comment ref="D136" authorId="0">
      <text>
        <r>
          <rPr>
            <sz val="10"/>
            <color rgb="FF000000"/>
            <rFont val="Arial"/>
            <scheme val="minor"/>
          </rPr>
          <t>======
ID#AAAAeuDsr_Q
Clauber Bridi    (2022-08-23 13:58:08)
Informar o valor unitário estimado para aquisição de cada EPI</t>
        </r>
      </text>
    </comment>
    <comment ref="C137" authorId="0">
      <text>
        <r>
          <rPr>
            <sz val="10"/>
            <color rgb="FF000000"/>
            <rFont val="Arial"/>
            <scheme val="minor"/>
          </rPr>
          <t>======
ID#AAAAeuDsr4k
Clauber Bridi    (2022-08-23 13:58:08)
Informar a durabilidade estimada em meses, para cada EPI</t>
        </r>
      </text>
    </comment>
    <comment ref="D137" authorId="0">
      <text>
        <r>
          <rPr>
            <sz val="10"/>
            <color rgb="FF000000"/>
            <rFont val="Arial"/>
            <scheme val="minor"/>
          </rPr>
          <t>======
ID#AAAAeuDsr-Q
Clauber Bridi    (2022-08-23 13:58:08)
Informar o valor unitário estimado para aquisição de cada EPI</t>
        </r>
      </text>
    </comment>
    <comment ref="C138" authorId="0">
      <text>
        <r>
          <rPr>
            <sz val="10"/>
            <color rgb="FF000000"/>
            <rFont val="Arial"/>
            <scheme val="minor"/>
          </rPr>
          <t>======
ID#AAAAeuDsr58
Clauber Bridi    (2022-08-23 13:58:08)
Informar a durabilidade estimada em meses, para cada EPI</t>
        </r>
      </text>
    </comment>
    <comment ref="D138" authorId="0">
      <text>
        <r>
          <rPr>
            <sz val="10"/>
            <color rgb="FF000000"/>
            <rFont val="Arial"/>
            <scheme val="minor"/>
          </rPr>
          <t>======
ID#AAAAeuDsr_M
Clauber Bridi    (2022-08-23 13:58:08)
Informar o valor unitário estimado para aquisição de cada EPI</t>
        </r>
      </text>
    </comment>
    <comment ref="C139" authorId="0">
      <text>
        <r>
          <rPr>
            <sz val="10"/>
            <color rgb="FF000000"/>
            <rFont val="Arial"/>
            <scheme val="minor"/>
          </rPr>
          <t>======
ID#AAAAeuDsr90
Clauber Bridi    (2022-08-23 13:58:08)
Informar a durabilidade estimada em meses, para cada EPI</t>
        </r>
      </text>
    </comment>
    <comment ref="D139" authorId="0">
      <text>
        <r>
          <rPr>
            <sz val="10"/>
            <color rgb="FF000000"/>
            <rFont val="Arial"/>
            <scheme val="minor"/>
          </rPr>
          <t>======
ID#AAAAeuDsr2g
Clauber Bridi    (2022-08-23 13:58:08)
Informar o valor unitário estimado para aquisição de cada EPI</t>
        </r>
      </text>
    </comment>
    <comment ref="C140" authorId="0">
      <text>
        <r>
          <rPr>
            <sz val="10"/>
            <color rgb="FF000000"/>
            <rFont val="Arial"/>
            <scheme val="minor"/>
          </rPr>
          <t>======
ID#AAAAeuDsr6M
Clauber Bridi    (2022-08-23 13:58:08)
Informar a durabilidade estimada em meses, para cada EPI</t>
        </r>
      </text>
    </comment>
    <comment ref="D140" authorId="0">
      <text>
        <r>
          <rPr>
            <sz val="10"/>
            <color rgb="FF000000"/>
            <rFont val="Arial"/>
            <scheme val="minor"/>
          </rPr>
          <t>======
ID#AAAAeuDsr4g
Clauber Bridi    (2022-08-23 13:58:08)
Informar o valor unitário estimado para aquisição de cada EPI</t>
        </r>
      </text>
    </comment>
    <comment ref="C141" authorId="0">
      <text>
        <r>
          <rPr>
            <sz val="10"/>
            <color rgb="FF000000"/>
            <rFont val="Arial"/>
            <scheme val="minor"/>
          </rPr>
          <t>======
ID#AAAAeuDsr68
Clauber Bridi    (2022-08-23 13:58:08)
Informar a durabilidade estimada em meses, para cada EPI</t>
        </r>
      </text>
    </comment>
    <comment ref="D141" authorId="0">
      <text>
        <r>
          <rPr>
            <sz val="10"/>
            <color rgb="FF000000"/>
            <rFont val="Arial"/>
            <scheme val="minor"/>
          </rPr>
          <t>======
ID#AAAAeuDsr8Q
Clauber Bridi    (2022-08-23 13:58:08)
Informar o valor unitário estimado para aquisição de cada EPI</t>
        </r>
      </text>
    </comment>
    <comment ref="C142" authorId="0">
      <text>
        <r>
          <rPr>
            <sz val="10"/>
            <color rgb="FF000000"/>
            <rFont val="Arial"/>
            <scheme val="minor"/>
          </rPr>
          <t>======
ID#AAAAeuDsr_Y
Clauber Bridi    (2022-08-23 13:58:08)
Informar a durabilidade estimada em meses, para cada EPI</t>
        </r>
      </text>
    </comment>
    <comment ref="D142" authorId="0">
      <text>
        <r>
          <rPr>
            <sz val="10"/>
            <color rgb="FF000000"/>
            <rFont val="Arial"/>
            <scheme val="minor"/>
          </rPr>
          <t>======
ID#AAAAeuDsr7Q
Clauber Bridi    (2022-08-23 13:58:08)
Informar o valor unitário estimado para aquisição de cada EPI</t>
        </r>
      </text>
    </comment>
    <comment ref="C143" authorId="0">
      <text>
        <r>
          <rPr>
            <sz val="10"/>
            <color rgb="FF000000"/>
            <rFont val="Arial"/>
            <scheme val="minor"/>
          </rPr>
          <t>======
ID#AAAAeuDsr_E
Clauber Bridi    (2022-08-23 13:58:08)
Informar a durabilidade estimada em meses, para cada EPI</t>
        </r>
      </text>
    </comment>
    <comment ref="D143" authorId="0">
      <text>
        <r>
          <rPr>
            <sz val="10"/>
            <color rgb="FF000000"/>
            <rFont val="Arial"/>
            <scheme val="minor"/>
          </rPr>
          <t>======
ID#AAAAeuDsr9k
Clauber Bridi    (2022-08-23 13:58:08)
Informar o valor unitário estimado para aquisição de cada EPI</t>
        </r>
      </text>
    </comment>
    <comment ref="C144" authorId="0">
      <text>
        <r>
          <rPr>
            <sz val="10"/>
            <color rgb="FF000000"/>
            <rFont val="Arial"/>
            <scheme val="minor"/>
          </rPr>
          <t>======
ID#AAAAeuDsr-M
Clauber Bridi    (2022-08-23 13:58:08)
Informar a durabilidade estimada em meses, para cada EPI</t>
        </r>
      </text>
    </comment>
    <comment ref="D144" authorId="0">
      <text>
        <r>
          <rPr>
            <sz val="10"/>
            <color rgb="FF000000"/>
            <rFont val="Arial"/>
            <scheme val="minor"/>
          </rPr>
          <t>======
ID#AAAAeuDsr6k
Clauber Bridi    (2022-08-23 13:58:08)
Informar o valor unitário estimado para aquisição de cada EPI</t>
        </r>
      </text>
    </comment>
    <comment ref="C145" authorId="0">
      <text>
        <r>
          <rPr>
            <sz val="10"/>
            <color rgb="FF000000"/>
            <rFont val="Arial"/>
            <scheme val="minor"/>
          </rPr>
          <t>======
ID#AAAAeuDsr-k
Clauber Bridi    (2022-08-23 13:58:08)
Informar a durabilidade estimada em meses, para cada EPI</t>
        </r>
      </text>
    </comment>
    <comment ref="D145" authorId="0">
      <text>
        <r>
          <rPr>
            <sz val="10"/>
            <color rgb="FF000000"/>
            <rFont val="Arial"/>
            <scheme val="minor"/>
          </rPr>
          <t>======
ID#AAAAeuDsr8o
Clauber Bridi    (2022-08-23 13:58:08)
Informar o valor unitário estimado para aquisição de cada EPI</t>
        </r>
      </text>
    </comment>
    <comment ref="D146" authorId="0">
      <text>
        <r>
          <rPr>
            <sz val="10"/>
            <color rgb="FF000000"/>
            <rFont val="Arial"/>
            <scheme val="minor"/>
          </rPr>
          <t>======
ID#AAAAeuDsr4M
Clauber Bridi    (2022-08-23 13:58:08)
Informar o valor mensal de higienização de uniforme para 1 funcionário</t>
        </r>
      </text>
    </comment>
    <comment ref="C153" authorId="0">
      <text>
        <r>
          <rPr>
            <sz val="10"/>
            <color rgb="FF000000"/>
            <rFont val="Arial"/>
            <scheme val="minor"/>
          </rPr>
          <t>======
ID#AAAAeuDsr5k
Clauber Bridi    (2022-08-23 13:58:08)
Informar a durabilidade estimada em meses, para cada EPI</t>
        </r>
      </text>
    </comment>
    <comment ref="C154" authorId="0">
      <text>
        <r>
          <rPr>
            <sz val="10"/>
            <color rgb="FF000000"/>
            <rFont val="Arial"/>
            <scheme val="minor"/>
          </rPr>
          <t>======
ID#AAAAeuDsr-4
Clauber Bridi    (2022-08-23 13:58:08)
Informar a durabilidade estimada em meses, para cada EPI</t>
        </r>
      </text>
    </comment>
    <comment ref="C155" authorId="0">
      <text>
        <r>
          <rPr>
            <sz val="10"/>
            <color rgb="FF000000"/>
            <rFont val="Arial"/>
            <scheme val="minor"/>
          </rPr>
          <t>======
ID#AAAAeuDsr4Q
Clauber Bridi    (2022-08-23 13:58:08)
Informar a durabilidade estimada em meses, para cada EPI</t>
        </r>
      </text>
    </comment>
    <comment ref="C156" authorId="0">
      <text>
        <r>
          <rPr>
            <sz val="10"/>
            <color rgb="FF000000"/>
            <rFont val="Arial"/>
            <scheme val="minor"/>
          </rPr>
          <t>======
ID#AAAAeuDsr2o
Clauber Bridi    (2022-08-23 13:58:08)
Informar a durabilidade estimada em meses, para cada EPI</t>
        </r>
      </text>
    </comment>
    <comment ref="C157" authorId="0">
      <text>
        <r>
          <rPr>
            <sz val="10"/>
            <color rgb="FF000000"/>
            <rFont val="Arial"/>
            <scheme val="minor"/>
          </rPr>
          <t>======
ID#AAAAeuDsr-8
Clauber Bridi    (2022-08-23 13:58:08)
Informar a durabilidade estimada em meses, para cada EPI</t>
        </r>
      </text>
    </comment>
    <comment ref="C158" authorId="0">
      <text>
        <r>
          <rPr>
            <sz val="10"/>
            <color rgb="FF000000"/>
            <rFont val="Arial"/>
            <scheme val="minor"/>
          </rPr>
          <t>======
ID#AAAAeuDsr6o
Clauber Bridi    (2022-08-23 13:58:08)
Informar a durabilidade estimada em meses, para cada EPI</t>
        </r>
      </text>
    </comment>
    <comment ref="D159" authorId="0">
      <text>
        <r>
          <rPr>
            <sz val="10"/>
            <color rgb="FF000000"/>
            <rFont val="Arial"/>
            <scheme val="minor"/>
          </rPr>
          <t>======
ID#AAAAeuDsr-I
Clauber Bridi    (2022-08-23 13:58:08)
Informar o valor mensal de higienização de uniforme para 1 funcionário</t>
        </r>
      </text>
    </comment>
    <comment ref="C172" authorId="0">
      <text>
        <r>
          <rPr>
            <sz val="10"/>
            <color rgb="FF000000"/>
            <rFont val="Arial"/>
            <scheme val="minor"/>
          </rPr>
          <t>======
ID#AAAAeuDsr_U
Clauber Bridi    (2022-08-23 13:58:08)
Informar a vida útil estimada para o caminhão, em anos</t>
        </r>
      </text>
    </comment>
    <comment ref="C173" authorId="0">
      <text>
        <r>
          <rPr>
            <sz val="10"/>
            <color rgb="FF000000"/>
            <rFont val="Arial"/>
            <scheme val="minor"/>
          </rPr>
          <t>======
ID#AAAAeuDsr-s
Clauber Bridi    (2022-08-23 13:58:08)
Na elaboração do orçamento-base da licitação, informar 0 (zero). Na proposta da licitante, informar a idade do veículo proposto.</t>
        </r>
      </text>
    </comment>
    <comment ref="C174" authorId="0">
      <text>
        <r>
          <rPr>
            <sz val="10"/>
            <color rgb="FF000000"/>
            <rFont val="Arial"/>
            <scheme val="minor"/>
          </rPr>
          <t>======
ID#AAAAeuDsr6U
Clauber Bridi    (2022-08-23 13:58:08)
Informar o valor da depreciação do caminhão, adotando o valor sugerido pelo TCE ou outro valor estimado</t>
        </r>
      </text>
    </comment>
    <comment ref="C177" authorId="0">
      <text>
        <r>
          <rPr>
            <sz val="10"/>
            <color rgb="FF000000"/>
            <rFont val="Arial"/>
            <scheme val="minor"/>
          </rPr>
          <t>======
ID#AAAAeuDsr_o
Clauber Bridi    (2022-08-23 13:58:08)
Informar a vida útil estimada para o compactador, em anos</t>
        </r>
      </text>
    </comment>
    <comment ref="C178" authorId="0">
      <text>
        <r>
          <rPr>
            <sz val="10"/>
            <color rgb="FF000000"/>
            <rFont val="Arial"/>
            <scheme val="minor"/>
          </rPr>
          <t>======
ID#AAAAeuDsr2Y
Clauber Bridi    (2022-08-23 13:58:08)
Na elaboração do orçamento-base da licitação, informar 0 (zero). Na proposta da licitante, informar a idade do compactador proposto.</t>
        </r>
      </text>
    </comment>
    <comment ref="C179" authorId="0">
      <text>
        <r>
          <rPr>
            <sz val="10"/>
            <color rgb="FF000000"/>
            <rFont val="Arial"/>
            <scheme val="minor"/>
          </rPr>
          <t>======
ID#AAAAeuDsr5M
Clauber Bridi    (2022-08-23 13:58:08)
Informar o valor da depreciação do compactador, adotando o valor sugerido pelo TCE ou outro valor estimado</t>
        </r>
      </text>
    </comment>
    <comment ref="C182" authorId="0">
      <text>
        <r>
          <rPr>
            <sz val="10"/>
            <color rgb="FF000000"/>
            <rFont val="Arial"/>
            <scheme val="minor"/>
          </rPr>
          <t>======
ID#AAAAeuDsr7g
Clauber Bridi    (2022-08-23 13:58:08)
Informar a quantidade de caminhões compactadores do respectivo modelo</t>
        </r>
      </text>
    </comment>
    <comment ref="D206" authorId="0">
      <text>
        <r>
          <rPr>
            <sz val="10"/>
            <color rgb="FF000000"/>
            <rFont val="Arial"/>
            <scheme val="minor"/>
          </rPr>
          <t>======
ID#AAAAeuDsr3k
Clauber Bridi    (2022-08-23 13:58:08)
Informar o valor do seguro obrigatório e licenciamento anual de um caminhão</t>
        </r>
      </text>
    </comment>
    <comment ref="D207" authorId="0">
      <text>
        <r>
          <rPr>
            <sz val="10"/>
            <color rgb="FF000000"/>
            <rFont val="Arial"/>
            <scheme val="minor"/>
          </rPr>
          <t>======
ID#AAAAeuDsr_I
Clauber Bridi    (2022-08-23 13:58:08)
Informar o valor do seguro contra terceiros de um caminhão, se houver previsão no Projeto Básico</t>
        </r>
      </text>
    </comment>
    <comment ref="B213" authorId="0">
      <text>
        <r>
          <rPr>
            <sz val="10"/>
            <color rgb="FF000000"/>
            <rFont val="Arial"/>
            <scheme val="minor"/>
          </rPr>
          <t>======
ID#AAAAeuDsr5Q
Clauber Bridi    (2022-08-23 13:58:08)
Informar a quilometragem mensal percorrida, de acordo com o projeto básico</t>
        </r>
      </text>
    </comment>
    <comment ref="C216" authorId="0">
      <text>
        <r>
          <rPr>
            <sz val="10"/>
            <color rgb="FF000000"/>
            <rFont val="Arial"/>
            <scheme val="minor"/>
          </rPr>
          <t>======
ID#AAAAeuDsr4Y
Clauber Bridi    (2022-08-23 13:58:08)
Informar o consumo estimado do veículo em km/l</t>
        </r>
      </text>
    </comment>
    <comment ref="D216" authorId="0">
      <text>
        <r>
          <rPr>
            <sz val="10"/>
            <color rgb="FF000000"/>
            <rFont val="Arial"/>
            <scheme val="minor"/>
          </rPr>
          <t>======
ID#AAAAeuDsr94
Clauber Bridi    (2022-08-23 13:58:08)
Informar o preço unitário do combustivel</t>
        </r>
      </text>
    </comment>
    <comment ref="C220" authorId="0">
      <text>
        <r>
          <rPr>
            <sz val="10"/>
            <color rgb="FF000000"/>
            <rFont val="Arial"/>
            <scheme val="minor"/>
          </rPr>
          <t>======
ID#AAAAeuDsr8s
Clauber Bridi    (2022-08-23 13:58:08)
Informar o consumo de óleo do motor a cada 1000km</t>
        </r>
      </text>
    </comment>
    <comment ref="D220" authorId="0">
      <text>
        <r>
          <rPr>
            <sz val="10"/>
            <color rgb="FF000000"/>
            <rFont val="Arial"/>
            <scheme val="minor"/>
          </rPr>
          <t>======
ID#AAAAeuDsr-g
Clauber Bridi    (2022-08-23 13:58:08)
Informar o preço unitário do litro do óleo do motor</t>
        </r>
      </text>
    </comment>
    <comment ref="D222" authorId="0">
      <text>
        <r>
          <rPr>
            <sz val="10"/>
            <color rgb="FF000000"/>
            <rFont val="Arial"/>
            <scheme val="minor"/>
          </rPr>
          <t>======
ID#AAAAeuDsr4c
Clauber Bridi    (2022-08-23 13:58:08)
Informar o preço unitário do litro do óleo da transmissão</t>
        </r>
      </text>
    </comment>
    <comment ref="D224" authorId="0">
      <text>
        <r>
          <rPr>
            <sz val="10"/>
            <color rgb="FF000000"/>
            <rFont val="Arial"/>
            <scheme val="minor"/>
          </rPr>
          <t>======
ID#AAAAeuDsr5A
Clauber Bridi    (2022-08-23 13:58:08)
Informar o preço unitário do litro do óleo hidráulico</t>
        </r>
      </text>
    </comment>
    <comment ref="C226" authorId="0">
      <text>
        <r>
          <rPr>
            <sz val="10"/>
            <color rgb="FF000000"/>
            <rFont val="Arial"/>
            <scheme val="minor"/>
          </rPr>
          <t>======
ID#AAAAeuDsr6E
Clauber Bridi    (2022-08-23 13:58:08)
Informar o consumo de graxa a cada 1000km</t>
        </r>
      </text>
    </comment>
    <comment ref="D226" authorId="0">
      <text>
        <r>
          <rPr>
            <sz val="10"/>
            <color rgb="FF000000"/>
            <rFont val="Arial"/>
            <scheme val="minor"/>
          </rPr>
          <t>======
ID#AAAAeuDsr_4
Clauber Bridi    (2022-08-23 13:58:08)
Informar o preço unitário do litro da graxa</t>
        </r>
      </text>
    </comment>
    <comment ref="C238" authorId="0">
      <text>
        <r>
          <rPr>
            <sz val="10"/>
            <color rgb="FF000000"/>
            <rFont val="Arial"/>
            <scheme val="minor"/>
          </rPr>
          <t>======
ID#AAAAeuDsr3I
Clauber Bridi    (2022-08-23 13:58:08)
Informar a quantidade de pneus novos de 1 caminhão</t>
        </r>
      </text>
    </comment>
    <comment ref="C239" authorId="0">
      <text>
        <r>
          <rPr>
            <sz val="10"/>
            <color rgb="FF000000"/>
            <rFont val="Arial"/>
            <scheme val="minor"/>
          </rPr>
          <t>======
ID#AAAAeuDsr-c
Clauber Bridi    (2022-08-23 13:58:08)
Informar o número de recapagens por pneu</t>
        </r>
      </text>
    </comment>
    <comment ref="D240" authorId="0">
      <text>
        <r>
          <rPr>
            <sz val="10"/>
            <color rgb="FF000000"/>
            <rFont val="Arial"/>
            <scheme val="minor"/>
          </rPr>
          <t>======
ID#AAAAeuDsr_c
Clauber Bridi    (2022-08-23 13:58:08)
Informar o preço unitário de cada recapagem</t>
        </r>
      </text>
    </comment>
    <comment ref="C241" authorId="0">
      <text>
        <r>
          <rPr>
            <sz val="10"/>
            <color rgb="FF000000"/>
            <rFont val="Arial"/>
            <scheme val="minor"/>
          </rPr>
          <t>======
ID#AAAAeuDsr_A
Clauber Bridi    (2022-08-23 13:58:08)
Informar a durabilidade média dos pneus considerando todas as recapagens, em km</t>
        </r>
      </text>
    </comment>
    <comment ref="C250" authorId="0">
      <text>
        <r>
          <rPr>
            <sz val="10"/>
            <color rgb="FF000000"/>
            <rFont val="Arial"/>
            <scheme val="minor"/>
          </rPr>
          <t>======
ID#AAAAeuDsr9c
Clauber Bridi    (2022-08-23 13:58:08)
Informar a vida útil estimada para o caminhão, em anos</t>
        </r>
      </text>
    </comment>
    <comment ref="C251" authorId="0">
      <text>
        <r>
          <rPr>
            <sz val="10"/>
            <color rgb="FF000000"/>
            <rFont val="Arial"/>
            <scheme val="minor"/>
          </rPr>
          <t>======
ID#AAAAeuDsr74
Clauber Bridi    (2022-08-23 13:58:08)
Na elaboração do orçamento-base da licitação, informar 0 (zero). Na proposta da licitante, informar a idade do veículo proposto.</t>
        </r>
      </text>
    </comment>
    <comment ref="C252" authorId="0">
      <text>
        <r>
          <rPr>
            <sz val="10"/>
            <color rgb="FF000000"/>
            <rFont val="Arial"/>
            <scheme val="minor"/>
          </rPr>
          <t>======
ID#AAAAeuDsr3w
Clauber Bridi    (2022-08-23 13:58:08)
Informar o valor da depreciação do caminhão, adotando o valor sugerido pelo TCE ou outro valor estimado</t>
        </r>
      </text>
    </comment>
    <comment ref="D254" authorId="0">
      <text>
        <r>
          <rPr>
            <sz val="10"/>
            <color rgb="FF000000"/>
            <rFont val="Arial"/>
            <scheme val="minor"/>
          </rPr>
          <t>======
ID#AAAAeuDsr8A
Clauber Bridi    (2022-08-23 13:58:08)
Informar o preço unitário do equipamento compactador</t>
        </r>
      </text>
    </comment>
    <comment ref="C255" authorId="0">
      <text>
        <r>
          <rPr>
            <sz val="10"/>
            <color rgb="FF000000"/>
            <rFont val="Arial"/>
            <scheme val="minor"/>
          </rPr>
          <t>======
ID#AAAAeuDsr5E
Clauber Bridi    (2022-08-23 13:58:08)
Informar a vida útil estimada para o compactador, em anos</t>
        </r>
      </text>
    </comment>
    <comment ref="C256" authorId="0">
      <text>
        <r>
          <rPr>
            <sz val="10"/>
            <color rgb="FF000000"/>
            <rFont val="Arial"/>
            <scheme val="minor"/>
          </rPr>
          <t>======
ID#AAAAeuDsr_w
Clauber Bridi    (2022-08-23 13:58:08)
Na elaboração do orçamento-base da licitação, informar 0 (zero). Na proposta da licitante, informar a idade do compactador proposto.</t>
        </r>
      </text>
    </comment>
    <comment ref="C257" authorId="0">
      <text>
        <r>
          <rPr>
            <sz val="10"/>
            <color rgb="FF000000"/>
            <rFont val="Arial"/>
            <scheme val="minor"/>
          </rPr>
          <t>======
ID#AAAAeuDsr24
Clauber Bridi    (2022-08-23 13:58:08)
Informar o valor da depreciação do compactador, adotando o valor sugerido pelo TCE ou outro valor estimado</t>
        </r>
      </text>
    </comment>
    <comment ref="C260" authorId="0">
      <text>
        <r>
          <rPr>
            <sz val="10"/>
            <color rgb="FF000000"/>
            <rFont val="Arial"/>
            <scheme val="minor"/>
          </rPr>
          <t>======
ID#AAAAeuDsr5c
Clauber Bridi    (2022-08-23 13:58:08)
Informar a quantidade de caminhões compactadores do respectivo modelo</t>
        </r>
      </text>
    </comment>
    <comment ref="D282" authorId="0">
      <text>
        <r>
          <rPr>
            <sz val="10"/>
            <color rgb="FF000000"/>
            <rFont val="Arial"/>
            <scheme val="minor"/>
          </rPr>
          <t>======
ID#AAAAeuDsr3c
Clauber Bridi    (2022-08-23 13:58:08)
Informar o valor do seguro obrigatório e licenciamento anual de um caminhão</t>
        </r>
      </text>
    </comment>
    <comment ref="D283" authorId="0">
      <text>
        <r>
          <rPr>
            <sz val="10"/>
            <color rgb="FF000000"/>
            <rFont val="Arial"/>
            <scheme val="minor"/>
          </rPr>
          <t>======
ID#AAAAeuDsr8U
Clauber Bridi    (2022-08-23 13:58:08)
Informar o valor do seguro contra terceiros de um caminhão, se houver previsão no Projeto Básico</t>
        </r>
      </text>
    </comment>
    <comment ref="D303" authorId="0">
      <text>
        <r>
          <rPr>
            <sz val="10"/>
            <color rgb="FF000000"/>
            <rFont val="Arial"/>
            <scheme val="minor"/>
          </rPr>
          <t>======
ID#AAAAeuDsr70
Clauber Bridi    (2022-08-23 13:58:08)
Informar o custo de manutenção em R$/km rodado</t>
        </r>
      </text>
    </comment>
    <comment ref="D308" authorId="0">
      <text>
        <r>
          <rPr>
            <sz val="10"/>
            <color rgb="FF000000"/>
            <rFont val="Arial"/>
            <scheme val="minor"/>
          </rPr>
          <t>======
ID#AAAAeuDsr9o
Clauber Bridi    (2022-08-23 13:58:08)
Informar o preço unitário de cada pneu</t>
        </r>
      </text>
    </comment>
    <comment ref="C309" authorId="0">
      <text>
        <r>
          <rPr>
            <sz val="10"/>
            <color rgb="FF000000"/>
            <rFont val="Arial"/>
            <scheme val="minor"/>
          </rPr>
          <t>======
ID#AAAAeuDsr88
Clauber Bridi    (2022-08-23 13:58:08)
Informar o número de recapagens por pneu</t>
        </r>
      </text>
    </comment>
    <comment ref="D310" authorId="0">
      <text>
        <r>
          <rPr>
            <sz val="10"/>
            <color rgb="FF000000"/>
            <rFont val="Arial"/>
            <scheme val="minor"/>
          </rPr>
          <t>======
ID#AAAAeuDsr50
Clauber Bridi    (2022-08-23 13:58:08)
Informar o preço unitário de cada recapagem</t>
        </r>
      </text>
    </comment>
    <comment ref="C320" authorId="0">
      <text>
        <r>
          <rPr>
            <sz val="10"/>
            <color rgb="FF000000"/>
            <rFont val="Arial"/>
            <scheme val="minor"/>
          </rPr>
          <t>======
ID#AAAAeuDsr6s
Clauber Bridi    (2022-08-23 13:58:08)
Informar a quantidade estimada por mês. Por exemplo, se a durabilidade estimada é de 6 meses, informar 1/6; se a durabilidade estimada é de 3 meses informar 1/3, etc..</t>
        </r>
      </text>
    </comment>
    <comment ref="D320" authorId="0">
      <text>
        <r>
          <rPr>
            <sz val="10"/>
            <color rgb="FF000000"/>
            <rFont val="Arial"/>
            <scheme val="minor"/>
          </rPr>
          <t>======
ID#AAAAeuDsr_k
Clauber Bridi    (2022-08-23 13:58:08)
Informar o valor unitário estimado para aquisição de cada material</t>
        </r>
      </text>
    </comment>
    <comment ref="C321" authorId="0">
      <text>
        <r>
          <rPr>
            <sz val="10"/>
            <color rgb="FF000000"/>
            <rFont val="Arial"/>
            <scheme val="minor"/>
          </rPr>
          <t>======
ID#AAAAeuDsr_s
Clauber Bridi    (2022-08-23 13:58:08)
Informar a quantidade estimada por mês. Por exemplo, se a durabilidade estimada é de 6 meses, informar 1/6; se a durabilidade estimada é de 3 meses informar 1/3, etc..</t>
        </r>
      </text>
    </comment>
    <comment ref="D321" authorId="0">
      <text>
        <r>
          <rPr>
            <sz val="10"/>
            <color rgb="FF000000"/>
            <rFont val="Arial"/>
            <scheme val="minor"/>
          </rPr>
          <t>======
ID#AAAAeuDsr7A
Clauber Bridi    (2022-08-23 13:58:08)
Informar o valor unitário estimado para aquisição de cada material</t>
        </r>
      </text>
    </comment>
    <comment ref="C323" authorId="0">
      <text>
        <r>
          <rPr>
            <sz val="10"/>
            <color rgb="FF000000"/>
            <rFont val="Arial"/>
            <scheme val="minor"/>
          </rPr>
          <t>======
ID#AAAAeuDsr-0
Clauber Bridi    (2022-08-23 13:58:08)
Informar a quantidade estimada por mês. Por exemplo, se a durabilidade estimada é de 6 meses, informar 1/6; se a durabilidade estimada é de 3 meses informar 1/3, etc..</t>
        </r>
      </text>
    </comment>
    <comment ref="D323" authorId="0">
      <text>
        <r>
          <rPr>
            <sz val="10"/>
            <color rgb="FF000000"/>
            <rFont val="Arial"/>
            <scheme val="minor"/>
          </rPr>
          <t>======
ID#AAAAeuDsr30
Clauber Bridi    (2022-08-23 13:58:08)
Informar o valor unitário estimado para aquisição de cada material</t>
        </r>
      </text>
    </comment>
    <comment ref="C324" authorId="0">
      <text>
        <r>
          <rPr>
            <sz val="10"/>
            <color rgb="FF000000"/>
            <rFont val="Arial"/>
            <scheme val="minor"/>
          </rPr>
          <t>======
ID#AAAAeuDsr3o
Clauber Bridi    (2022-08-23 13:58:08)
Informar a quantidade estimada por mês. Por exemplo, se a durabilidade estimada é de 6 meses, informar 1/6; se a durabilidade estimada é de 3 meses informar 1/3, etc..</t>
        </r>
      </text>
    </comment>
    <comment ref="D324" authorId="0">
      <text>
        <r>
          <rPr>
            <sz val="10"/>
            <color rgb="FF000000"/>
            <rFont val="Arial"/>
            <scheme val="minor"/>
          </rPr>
          <t>======
ID#AAAAeuDsr4o
Clauber Bridi    (2022-08-23 13:58:08)
Informar o valor unitário estimado para aquisição de cada material</t>
        </r>
      </text>
    </comment>
    <comment ref="A329" authorId="0">
      <text>
        <r>
          <rPr>
            <sz val="10"/>
            <color rgb="FF000000"/>
            <rFont val="Arial"/>
            <scheme val="minor"/>
          </rPr>
          <t>======
ID#AAAAeuDsr3M
Clauber Bridi    (2022-08-23 13:58:08)
Especificar somente quando for exigido no Projeto Básico</t>
        </r>
      </text>
    </comment>
    <comment ref="D332" authorId="0">
      <text>
        <r>
          <rPr>
            <sz val="10"/>
            <color rgb="FF000000"/>
            <rFont val="Arial"/>
            <scheme val="minor"/>
          </rPr>
          <t>======
ID#AAAAeuDsr_0
Clauber Bridi    (2022-08-23 13:58:08)
Informar o valor total para instalação do equipamento de monitoramento da frota, se houver previsão no Projeto Básico</t>
        </r>
      </text>
    </comment>
    <comment ref="D334" authorId="0">
      <text>
        <r>
          <rPr>
            <sz val="10"/>
            <color rgb="FF000000"/>
            <rFont val="Arial"/>
            <scheme val="minor"/>
          </rPr>
          <t>======
ID#AAAAeuDsr34
Clauber Bridi    (2022-08-23 13:58:08)
Informar o valor unitário mensal para manutenção dos equipamentos de monitoramento</t>
        </r>
      </text>
    </comment>
    <comment ref="C345" authorId="0">
      <text>
        <r>
          <rPr>
            <sz val="10"/>
            <color rgb="FF000000"/>
            <rFont val="Arial"/>
            <scheme val="minor"/>
          </rPr>
          <t>======
ID#AAAAeuDsr9I
Clauber Bridi    (2022-08-23 13:58:08)
Preencher a aba 4.BDI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KdB6UP9mcmo64gHR0Kn2yd3xknA=="/>
    </ext>
  </extLst>
</comments>
</file>

<file path=xl/comments2.xml><?xml version="1.0" encoding="utf-8"?>
<comments xmlns="http://schemas.openxmlformats.org/spreadsheetml/2006/main">
  <authors>
    <author/>
  </authors>
  <commentList>
    <comment ref="C7" authorId="0">
      <text>
        <r>
          <rPr>
            <sz val="10"/>
            <color rgb="FF000000"/>
            <rFont val="Arial"/>
            <scheme val="minor"/>
          </rPr>
          <t>======
ID#AAAAeuDsr-o
Clauber Bridi    (2022-08-23 13:58:08)
Informar o % de Administração Central estimado</t>
        </r>
      </text>
    </comment>
    <comment ref="C8" authorId="0">
      <text>
        <r>
          <rPr>
            <sz val="10"/>
            <color rgb="FF000000"/>
            <rFont val="Arial"/>
            <scheme val="minor"/>
          </rPr>
          <t>======
ID#AAAAeuDsr84
Clauber Bridi    (2022-08-23 13:58:08)
Informar o % de Seguros, Riscos e Garantia estimado</t>
        </r>
      </text>
    </comment>
    <comment ref="C9" authorId="0">
      <text>
        <r>
          <rPr>
            <sz val="10"/>
            <color rgb="FF000000"/>
            <rFont val="Arial"/>
            <scheme val="minor"/>
          </rPr>
          <t>======
ID#AAAAeuDsr2c
Clauber Bridi    (2022-08-23 13:58:08)
Informar o % de Lucro estimado</t>
        </r>
      </text>
    </comment>
    <comment ref="E10" authorId="0">
      <text>
        <r>
          <rPr>
            <sz val="10"/>
            <color rgb="FF000000"/>
            <rFont val="Arial"/>
            <scheme val="minor"/>
          </rPr>
          <t>======
ID#AAAAeuDsr64
Clauber Bridi    (2022-08-23 13:58:08)
Informar o valor anual da taxa financeira, em percentual. Admite-se utilizar a SELIC</t>
        </r>
      </text>
    </comment>
    <comment ref="C11" authorId="0">
      <text>
        <r>
          <rPr>
            <sz val="10"/>
            <color rgb="FF000000"/>
            <rFont val="Arial"/>
            <scheme val="minor"/>
          </rPr>
          <t>======
ID#AAAAeuDsr5o
Clauber Bridi    (2022-08-23 13:58:08)
Informar o percentual de ISS, de acordo com a legislação tributária do município onde serão prestados os serviços. De 2% até o limite de 5%.</t>
        </r>
      </text>
    </comment>
    <comment ref="E11" authorId="0">
      <text>
        <r>
          <rPr>
            <sz val="10"/>
            <color rgb="FF000000"/>
            <rFont val="Arial"/>
            <scheme val="minor"/>
          </rPr>
          <t>======
ID#AAAAeuDsr4U
Clauber Bridi    (2022-08-23 13:58:08)
Informar a média de dias úteis entre data de pagamento prevista no contrato e a data final do período de adimplemento da parcela</t>
        </r>
      </text>
    </comment>
    <comment ref="C12" authorId="0">
      <text>
        <r>
          <rPr>
            <sz val="10"/>
            <color rgb="FF000000"/>
            <rFont val="Arial"/>
            <scheme val="minor"/>
          </rPr>
          <t>======
ID#AAAAeuDsr9s
Clauber Bridi    (2022-08-23 13:58:08)
Informar o valor estimado de PIS/COFINS. 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Ep7/XM1H8AwXzntrLiWd9PsqpCA=="/>
    </ext>
  </extLst>
</comments>
</file>

<file path=xl/comments3.xml><?xml version="1.0" encoding="utf-8"?>
<comments xmlns="http://schemas.openxmlformats.org/spreadsheetml/2006/main">
  <authors>
    <author/>
  </authors>
  <commentList>
    <comment ref="C12" authorId="0">
      <text>
        <r>
          <rPr>
            <sz val="10"/>
            <color rgb="FF000000"/>
            <rFont val="Arial"/>
            <scheme val="minor"/>
          </rPr>
          <t>======
ID#AAAAeuDsr7c
cbridi    (2022-08-23 13:58:08)
Informar a população do município a ser atendida</t>
        </r>
      </text>
    </comment>
    <comment ref="C13" authorId="0">
      <text>
        <r>
          <rPr>
            <sz val="10"/>
            <color rgb="FF000000"/>
            <rFont val="Arial"/>
            <scheme val="minor"/>
          </rPr>
          <t>======
ID#AAAAeuDsr3Y
Clauber Bridi    (2022-08-23 13:58:08)
Caso o município possua informações de pesagem, ajustar com o valor da geração média per capita realizada nos últimos 12 meses</t>
        </r>
      </text>
    </comment>
    <comment ref="C14" authorId="0">
      <text>
        <r>
          <rPr>
            <sz val="10"/>
            <color rgb="FF000000"/>
            <rFont val="Arial"/>
            <scheme val="minor"/>
          </rPr>
          <t>======
ID#AAAAeuDsr6A
Omar    (2022-08-23 13:58:08)
retorna a geração diária a ser recolhida</t>
        </r>
      </text>
    </comment>
    <comment ref="C16" authorId="0">
      <text>
        <r>
          <rPr>
            <sz val="10"/>
            <color rgb="FF000000"/>
            <rFont val="Arial"/>
            <scheme val="minor"/>
          </rPr>
          <t>======
ID#AAAAeuDsr8k
cbridi    (2022-08-23 13:58:08)
Informe o número de dias de coleta por semana</t>
        </r>
      </text>
    </comment>
    <comment ref="C19" authorId="0">
      <text>
        <r>
          <rPr>
            <sz val="10"/>
            <color rgb="FF000000"/>
            <rFont val="Arial"/>
            <scheme val="minor"/>
          </rPr>
          <t>======
ID#AAAAeuDsr7o
cbridi    (2022-08-23 13:58:08)
Informar 1 para caminhão toco; Informar 2 para caminhão truck</t>
        </r>
      </text>
    </comment>
    <comment ref="C20" authorId="0">
      <text>
        <r>
          <rPr>
            <sz val="10"/>
            <color rgb="FF000000"/>
            <rFont val="Arial"/>
            <scheme val="minor"/>
          </rPr>
          <t>======
ID#AAAAeuDsr7I
cbridi    (2022-08-23 13:58:08)
Informar a capacidade do compactador em m³</t>
        </r>
      </text>
    </comment>
    <comment ref="C23" authorId="0">
      <text>
        <r>
          <rPr>
            <sz val="10"/>
            <color rgb="FF000000"/>
            <rFont val="Arial"/>
            <scheme val="minor"/>
          </rPr>
          <t>======
ID#AAAAeuDsr-w
Clauber Bridi    (2022-08-23 13:58:08)
Informar o número de percursos de coleta (cargas) que cada caminhão realiza por dia, considerando todos os turnos de trabalho.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W562pBd4v/z3Xa4BA+ff+ljM/hw=="/>
    </ext>
  </extLst>
</comments>
</file>

<file path=xl/sharedStrings.xml><?xml version="1.0" encoding="utf-8"?>
<sst xmlns="http://schemas.openxmlformats.org/spreadsheetml/2006/main" count="681" uniqueCount="345">
  <si>
    <t xml:space="preserve">1. Coleta de Resíduos Sólidos </t>
  </si>
  <si>
    <t>Planilha de Composição de Custos</t>
  </si>
  <si>
    <t>Obs.: Caso a licitante vencedora seja uma cooperativa, deverá apresentar Planilha de Composição de Custos em regime de distribuição de lucros, excluindo-se os custos equiparados ao regime CLT.</t>
  </si>
  <si>
    <t>Orçamento Sintético</t>
  </si>
  <si>
    <t>Descrição do Item</t>
  </si>
  <si>
    <t>Custo (R$/mês)</t>
  </si>
  <si>
    <t>%</t>
  </si>
  <si>
    <t xml:space="preserve"> 3.1.1. Depreciação </t>
  </si>
  <si>
    <t xml:space="preserve"> 3.1.2. Remuneração do Capital </t>
  </si>
  <si>
    <t>PREÇO TOTAL MENSAL COM A COLETA</t>
  </si>
  <si>
    <t>Quantitativos</t>
  </si>
  <si>
    <t>Mão-de-obra</t>
  </si>
  <si>
    <t>Quantidade</t>
  </si>
  <si>
    <t>Total de mão-de-obra (postos de trabalho)</t>
  </si>
  <si>
    <t>Veículos e Equipamentos</t>
  </si>
  <si>
    <t>Fator de utilização (FU)</t>
  </si>
  <si>
    <t>1. Mão-de-obra</t>
  </si>
  <si>
    <t>1.1. Coletor Turno Dia</t>
  </si>
  <si>
    <t>Discriminação</t>
  </si>
  <si>
    <t>Unidade</t>
  </si>
  <si>
    <t>Custo unitário</t>
  </si>
  <si>
    <t>Subtotal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</si>
  <si>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</si>
  <si>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Piso da categoria</t>
  </si>
  <si>
    <t>mês</t>
  </si>
  <si>
    <t>CCT: RS004917/2023</t>
  </si>
  <si>
    <t>Horas Extras (100%)</t>
  </si>
  <si>
    <t>hora</t>
  </si>
  <si>
    <t>Horas Extras (50%)</t>
  </si>
  <si>
    <t>Descanso Semanal Remunerado (DSR) - hora extra</t>
  </si>
  <si>
    <t>R$</t>
  </si>
  <si>
    <t>Adicional de Insalubridade</t>
  </si>
  <si>
    <t>Soma</t>
  </si>
  <si>
    <t>Encargos Sociais</t>
  </si>
  <si>
    <t>Total por Coletor</t>
  </si>
  <si>
    <t>Total do Efetivo</t>
  </si>
  <si>
    <t>homem</t>
  </si>
  <si>
    <t>Fator de utilização</t>
  </si>
  <si>
    <t>1.2. Motorista Turno do Dia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</si>
  <si>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</si>
  <si>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Piso da categoria (2)</t>
  </si>
  <si>
    <t>CCT: RS001610/2024</t>
  </si>
  <si>
    <t>Salário mínimo nacional (1)</t>
  </si>
  <si>
    <t>Base de cálculo da Insalubridade</t>
  </si>
  <si>
    <t>Total por Motorista</t>
  </si>
  <si>
    <t>1.3. Gerente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</si>
  <si>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</si>
  <si>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Total por Gerente</t>
  </si>
  <si>
    <t>1.5. Vale Transporte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</si>
  <si>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</si>
  <si>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Vale Transporte</t>
  </si>
  <si>
    <t>Dias Trabalhados por mês</t>
  </si>
  <si>
    <t>dia</t>
  </si>
  <si>
    <t>Coletor</t>
  </si>
  <si>
    <t>vale</t>
  </si>
  <si>
    <t>Motorista</t>
  </si>
  <si>
    <t>Gerente</t>
  </si>
  <si>
    <t>Para os cargos de coletor e motorista foram considerados 23,17 dias ≈ 24, pois aos sábados o serviço será realizado por apenas uma equipe (1 motorista e 3 garis).</t>
  </si>
  <si>
    <t>1.6. Vale-refeição (diário)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</si>
  <si>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</si>
  <si>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unidade</t>
  </si>
  <si>
    <t>1.7. Auxílio Alimentação (mensal)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</si>
  <si>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</si>
  <si>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1.8. Plano de Beneficio Social Familiar (mensal)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</si>
  <si>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</si>
  <si>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-</t>
  </si>
  <si>
    <t>Custo Mensal com Mão-de-obra (R$/mês)</t>
  </si>
  <si>
    <t>2. Uniformes e Equipamentos de Proteção Individual</t>
  </si>
  <si>
    <t>2.1. Uniformes e EPIs para Coletor</t>
  </si>
  <si>
    <t>Durabilidade (meses)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</si>
  <si>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</si>
  <si>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Jaqueta com reflexivo (NBR 15.292)</t>
  </si>
  <si>
    <t>Calça</t>
  </si>
  <si>
    <t>Camiseta</t>
  </si>
  <si>
    <t>Boné</t>
  </si>
  <si>
    <t>Botina de segurança c/ biqueira de aço</t>
  </si>
  <si>
    <t>par</t>
  </si>
  <si>
    <t>Meia de algodão com cano alto</t>
  </si>
  <si>
    <t>Capa de chuva amarela com reflexivo</t>
  </si>
  <si>
    <t>Colete reflexivo</t>
  </si>
  <si>
    <t>Luva de proteção</t>
  </si>
  <si>
    <t>Protetor solar FPS 30</t>
  </si>
  <si>
    <t>frasco 120g</t>
  </si>
  <si>
    <t>Higienização de uniformes e EPIs</t>
  </si>
  <si>
    <t>R$ mensal</t>
  </si>
  <si>
    <t>2.2. Uniformes e EPIs para demais categorias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</si>
  <si>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</si>
  <si>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Botina de segurança c/ biqueira aço</t>
  </si>
  <si>
    <t>Custo Mensal com Uniformes e EPIs (R$/mês)</t>
  </si>
  <si>
    <t>3. Veículos e Equipamentos</t>
  </si>
  <si>
    <r>
      <rPr>
        <sz val="10"/>
        <color theme="1"/>
        <rFont val="Arial"/>
      </rPr>
      <t>3.1. Veículo Coletor Compactador</t>
    </r>
    <r>
      <rPr>
        <sz val="10"/>
        <color rgb="FFFF0000"/>
        <rFont val="Arial"/>
      </rPr>
      <t xml:space="preserve"> </t>
    </r>
    <r>
      <rPr>
        <sz val="10"/>
        <color theme="1"/>
        <rFont val="Arial"/>
      </rPr>
      <t>12 m³</t>
    </r>
  </si>
  <si>
    <t>3.1.1. Depreciação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</si>
  <si>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</si>
  <si>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aquisição do chassis</t>
  </si>
  <si>
    <t>Vida útil do chassis</t>
  </si>
  <si>
    <t>anos</t>
  </si>
  <si>
    <t>Idade do veículo</t>
  </si>
  <si>
    <t>Depreciação do chassis</t>
  </si>
  <si>
    <t>Depreciação mensal veículos coletores</t>
  </si>
  <si>
    <t>Custo de aquisição do compactador</t>
  </si>
  <si>
    <t>Vida útil do compactador</t>
  </si>
  <si>
    <t>Idade do compactador</t>
  </si>
  <si>
    <t>Depreciação do compactador</t>
  </si>
  <si>
    <t>Depreciação mensal do compactador</t>
  </si>
  <si>
    <t>Total por veículo</t>
  </si>
  <si>
    <t>Total da frota</t>
  </si>
  <si>
    <t>Obs.: Foi prevista a remuneração de 10% que contempla eventual necessidade de substituição de equipamentos coletores que estiverem fora de operação conforme orientação do TCE/RS (Item 3.8 da Orientação Técnica).</t>
  </si>
  <si>
    <t>3.1.2. Remuneração do Capital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</si>
  <si>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</si>
  <si>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do chassis</t>
  </si>
  <si>
    <t>Taxa de juros anual nominal</t>
  </si>
  <si>
    <t>Valor do veículo proposto (V0)</t>
  </si>
  <si>
    <t>Investimento médio total do chassis</t>
  </si>
  <si>
    <t>Remuneração mensal de capital do chassis</t>
  </si>
  <si>
    <t>Custo do compactador</t>
  </si>
  <si>
    <t>Valor do compactador proposto (V0)</t>
  </si>
  <si>
    <t>Investimento médio total do compactador</t>
  </si>
  <si>
    <t>Remuneração mensal de capital do compactador</t>
  </si>
  <si>
    <t>3.1.3. Impostos e Seguros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</si>
  <si>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</si>
  <si>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IPVA</t>
  </si>
  <si>
    <t>Licenciamento e Seguro obrigatório</t>
  </si>
  <si>
    <t>Seguro contra terceiros</t>
  </si>
  <si>
    <t>Impostos e seguros mensais</t>
  </si>
  <si>
    <t>3.1.4. Consumos</t>
  </si>
  <si>
    <t>Quilometragem mensal</t>
  </si>
  <si>
    <t>Consumo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</si>
  <si>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</si>
  <si>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óleo diesel / km rodado</t>
  </si>
  <si>
    <t>km/l</t>
  </si>
  <si>
    <t>Custo mensal com óleo diesel</t>
  </si>
  <si>
    <t>km</t>
  </si>
  <si>
    <t>Arla 32</t>
  </si>
  <si>
    <t>Custo mensal com Arla 32</t>
  </si>
  <si>
    <t>Custo de óleo do motor /1.000 km rodados</t>
  </si>
  <si>
    <t>l/1.000 km</t>
  </si>
  <si>
    <t>Custo mensal com óleo do motor</t>
  </si>
  <si>
    <t>Custo de óleo da transmissão /1.000 km</t>
  </si>
  <si>
    <t>Custo mensal com óleo da transmissão</t>
  </si>
  <si>
    <t>Custo de óleo hidráulico / 1.000 km</t>
  </si>
  <si>
    <t>Custo mensal com óleo hidráulico</t>
  </si>
  <si>
    <t>Custo de graxa /1.000 km rodados</t>
  </si>
  <si>
    <t>kg/1.000 km</t>
  </si>
  <si>
    <t>Custo mensal com graxa</t>
  </si>
  <si>
    <t>Custo com consumos/km rodado</t>
  </si>
  <si>
    <t>R$/km rodado</t>
  </si>
  <si>
    <t>3.1.5. Manutenção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</si>
  <si>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</si>
  <si>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manutenção dos caminhões</t>
  </si>
  <si>
    <t>3.1.6. Pneus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</si>
  <si>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</si>
  <si>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Pneu 275/80 R22,5"</t>
  </si>
  <si>
    <t>Número de recapagens por pneu</t>
  </si>
  <si>
    <t>Custo de recapagem</t>
  </si>
  <si>
    <r>
      <rPr>
        <sz val="10"/>
        <color theme="1"/>
        <rFont val="Arial"/>
      </rPr>
      <t>Custo jg. compl. + 1</t>
    </r>
    <r>
      <rPr>
        <sz val="10"/>
        <color theme="1"/>
        <rFont val="Arial"/>
      </rPr>
      <t xml:space="preserve"> recap./ km rodado</t>
    </r>
  </si>
  <si>
    <t>km/jogo</t>
  </si>
  <si>
    <t>Custo mensal com pneus</t>
  </si>
  <si>
    <t>3.2. Veículo picape 4x2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</si>
  <si>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</si>
  <si>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aquisição da carroceria</t>
  </si>
  <si>
    <t>Vida útil da carroceria</t>
  </si>
  <si>
    <t>Idade da carroceria</t>
  </si>
  <si>
    <t>Depreciação da carroceria</t>
  </si>
  <si>
    <t>Depreciação mensal da carroceria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</si>
  <si>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</si>
  <si>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3.2.3. Impostos e Seguros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</si>
  <si>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</si>
  <si>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3.2.4. Consumos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</si>
  <si>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</si>
  <si>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gasolina / km rodado</t>
  </si>
  <si>
    <t>Custo mensal com gasolina</t>
  </si>
  <si>
    <t>3.2.5. Manutenção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</si>
  <si>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</si>
  <si>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de manutenção da picape</t>
  </si>
  <si>
    <t>3.2.6. Pneus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</si>
  <si>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</si>
  <si>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Custo do jogo de pneus 215/80 R16"</t>
  </si>
  <si>
    <t>Custo jg. compl. + 0 recap./ km rodado</t>
  </si>
  <si>
    <t>Custo Mensal com Veículos e Equipamentos (R$/mês)</t>
  </si>
  <si>
    <t>4. Ferramentas e Materiais de Consumo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</si>
  <si>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</si>
  <si>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Recipiente térmico para água (5L)</t>
  </si>
  <si>
    <t>Pá de Concha</t>
  </si>
  <si>
    <t>Forcado</t>
  </si>
  <si>
    <t>Vassoura</t>
  </si>
  <si>
    <t>Publicidade (adesivos veículos)</t>
  </si>
  <si>
    <t>cj</t>
  </si>
  <si>
    <t>Custo Mensal com Ferramentas e Materiais de Consumo (R$/mês)</t>
  </si>
  <si>
    <t>5. Monitoramento da Frota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</si>
  <si>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</si>
  <si>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Implantação dos equipamentos de monitoramento</t>
  </si>
  <si>
    <t>Custo mensal com implantação</t>
  </si>
  <si>
    <t>Manutenção dos equipamentos de monitoramento</t>
  </si>
  <si>
    <t>Custo mensal com manutenção</t>
  </si>
  <si>
    <t>Custo Mensal com Monitoramento da Frota (R$/mês)</t>
  </si>
  <si>
    <t>CUSTO TOTAL MENSAL COM DESPESAS OPERACIONAIS (R$/mês)</t>
  </si>
  <si>
    <t>6. Benefícios e Despesas Indiretas - BDI</t>
  </si>
  <si>
    <r>
      <rPr>
        <b/>
        <sz val="9"/>
        <color theme="1"/>
        <rFont val="Arial"/>
      </rPr>
      <t xml:space="preserve">Total </t>
    </r>
    <r>
      <rPr>
        <b/>
        <u/>
        <sz val="9"/>
        <color theme="1"/>
        <rFont val="Arial"/>
      </rPr>
      <t>(R$)</t>
    </r>
  </si>
  <si>
    <t>Benefícios e despesas indiretas</t>
  </si>
  <si>
    <t>CUSTO MENSAL COM BDI (R$/mês)</t>
  </si>
  <si>
    <t>PREÇO MENSAL TOTAL (R$/mês)</t>
  </si>
  <si>
    <t xml:space="preserve">Quantidade média de resíduos coletados por mês: </t>
  </si>
  <si>
    <t>toneladas</t>
  </si>
  <si>
    <t>PREÇO POR TONELADA COLETADA:  [A/B]</t>
  </si>
  <si>
    <t>R$/tonelada</t>
  </si>
  <si>
    <t>Orientações para preenchimento:</t>
  </si>
  <si>
    <t>1. Preencha previamente os dados de entrada na planilha 3.CAGED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</si>
  <si>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</si>
  <si>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</si>
  <si>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</si>
  <si>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</si>
  <si>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</si>
  <si>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</si>
  <si>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</si>
  <si>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</si>
  <si>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</si>
  <si>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</si>
  <si>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</si>
  <si>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</si>
  <si>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</si>
  <si>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</si>
  <si>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</si>
  <si>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</si>
  <si>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</si>
  <si>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</si>
  <si>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</si>
  <si>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</si>
  <si>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</si>
  <si>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</si>
  <si>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</si>
  <si>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</si>
  <si>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</si>
  <si>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</si>
  <si>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</si>
  <si>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</si>
  <si>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</si>
  <si>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</si>
  <si>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</si>
  <si>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</si>
  <si>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</si>
  <si>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</si>
  <si>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B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</si>
  <si>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</si>
  <si>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</si>
  <si>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</si>
  <si>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</si>
  <si>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</si>
  <si>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</si>
  <si>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</si>
  <si>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</si>
  <si>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</si>
  <si>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</si>
  <si>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</si>
  <si>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</si>
  <si>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</si>
  <si>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</si>
  <si>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</si>
  <si>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</si>
  <si>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FGTS sobre aviso prévio indenizado</t>
  </si>
  <si>
    <t>D</t>
  </si>
  <si>
    <t>SOMA GRUPO D</t>
  </si>
  <si>
    <t>SOMA (A+B+C+D)</t>
  </si>
  <si>
    <t>CÁLCULO DAS VERBAS INDENIZATÓRIAS DOS EMPREGADOS NO SETOR DE COLETA DE RSU</t>
  </si>
  <si>
    <t>3. CAGED</t>
  </si>
  <si>
    <t>Rio Grande do Sul  - Coleta de Resíduos Não-Perigosos - CNAE 38114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</si>
  <si>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</si>
  <si>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</si>
  <si>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</si>
  <si>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</si>
  <si>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</si>
  <si>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</si>
  <si>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</si>
  <si>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</si>
  <si>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</si>
  <si>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</si>
  <si>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Acordo</t>
  </si>
  <si>
    <t xml:space="preserve"> </t>
  </si>
  <si>
    <t>Indicadores</t>
  </si>
  <si>
    <t>Estoque recuperado início do Período 01-01-2019</t>
  </si>
  <si>
    <t>Estoque recuperado final do Período 31-12-2019</t>
  </si>
  <si>
    <t>Variação Emprego Absoluta de 01-01-2019 a 31-12-2019</t>
  </si>
  <si>
    <t>Estoque Médio</t>
  </si>
  <si>
    <t>% Demitidos s/ Justa Causa em relação ao Estoque Médio</t>
  </si>
  <si>
    <t>Taxa de Rotatividade</t>
  </si>
  <si>
    <t>Rotatividade temporal (meses)</t>
  </si>
  <si>
    <t>Dias ano</t>
  </si>
  <si>
    <t>1/3 de férias (dias)</t>
  </si>
  <si>
    <t>Férias (dias)</t>
  </si>
  <si>
    <t>13º Salário (dias)</t>
  </si>
  <si>
    <t>Dias de Aviso prévio</t>
  </si>
  <si>
    <t>Multa FGTS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</si>
  <si>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</si>
  <si>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</si>
  <si>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</si>
  <si>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</si>
  <si>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</si>
  <si>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</si>
  <si>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</si>
  <si>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</si>
  <si>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</si>
  <si>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</si>
  <si>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</si>
  <si>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</si>
  <si>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</si>
  <si>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</si>
  <si>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</si>
  <si>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</si>
  <si>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</si>
  <si>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</si>
  <si>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</si>
  <si>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</si>
  <si>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</si>
  <si>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5. Depreciação Referencial TCE/RS (%)</t>
  </si>
  <si>
    <t>Idade do veículo (ano)</t>
  </si>
  <si>
    <t>Depreciação Média</t>
  </si>
  <si>
    <t>6. Remuneração de Capital</t>
  </si>
  <si>
    <t>Fórmula de cálculo da remuneração de capital:</t>
  </si>
  <si>
    <r>
      <rPr>
        <sz val="12"/>
        <color theme="1"/>
        <rFont val="Arial"/>
      </rPr>
      <t>J</t>
    </r>
    <r>
      <rPr>
        <vertAlign val="subscript"/>
        <sz val="12"/>
        <color rgb="FF000000"/>
        <rFont val="Arial"/>
      </rPr>
      <t>m</t>
    </r>
    <r>
      <rPr>
        <sz val="12"/>
        <color rgb="FF000000"/>
        <rFont val="Arial"/>
      </rPr>
      <t xml:space="preserve"> = remuneração de capital mensal</t>
    </r>
  </si>
  <si>
    <t>i = taxa de juros do mercado (sugere-se adotar a taxa SELIC)</t>
  </si>
  <si>
    <t>Im = investimento médio</t>
  </si>
  <si>
    <r>
      <rPr>
        <sz val="12"/>
        <color theme="1"/>
        <rFont val="Arial"/>
      </rPr>
      <t>V</t>
    </r>
    <r>
      <rPr>
        <vertAlign val="subscript"/>
        <sz val="12"/>
        <color rgb="FF000000"/>
        <rFont val="Arial"/>
      </rPr>
      <t>0</t>
    </r>
    <r>
      <rPr>
        <sz val="12"/>
        <color rgb="FF000000"/>
        <rFont val="Arial"/>
      </rPr>
      <t xml:space="preserve"> = valor inicial do bem</t>
    </r>
  </si>
  <si>
    <r>
      <rPr>
        <sz val="12"/>
        <color theme="1"/>
        <rFont val="Arial"/>
      </rPr>
      <t>V</t>
    </r>
    <r>
      <rPr>
        <vertAlign val="subscript"/>
        <sz val="12"/>
        <color rgb="FF000000"/>
        <rFont val="Arial"/>
      </rPr>
      <t>r</t>
    </r>
    <r>
      <rPr>
        <sz val="12"/>
        <color rgb="FF000000"/>
        <rFont val="Arial"/>
      </rPr>
      <t xml:space="preserve"> = valor residual do bem</t>
    </r>
  </si>
  <si>
    <t>n = vida útil do bem em anos</t>
  </si>
  <si>
    <t>7. Dimensionamento da frota</t>
  </si>
  <si>
    <t>Indicador</t>
  </si>
  <si>
    <t>Unid</t>
  </si>
  <si>
    <t>População (H)</t>
  </si>
  <si>
    <t>hab</t>
  </si>
  <si>
    <t>Geração per capita (G)</t>
  </si>
  <si>
    <t>Kg/hab.dia</t>
  </si>
  <si>
    <t>Geração total diária (Qd)</t>
  </si>
  <si>
    <t>ton/dia</t>
  </si>
  <si>
    <t>Geração Mensal</t>
  </si>
  <si>
    <t>ton</t>
  </si>
  <si>
    <t>Número de dias de coleta por semana (Dc)</t>
  </si>
  <si>
    <t>Quantitativo diário de coleta (Qc)</t>
  </si>
  <si>
    <t>Densidade RSU compactado</t>
  </si>
  <si>
    <t>Kg/m³</t>
  </si>
  <si>
    <t>Tipo de Veículo (1 = toco, 2 = truck)</t>
  </si>
  <si>
    <t>Capacidade do Compactador</t>
  </si>
  <si>
    <t>m³</t>
  </si>
  <si>
    <t>Capacidade nominal de carga (Cc)</t>
  </si>
  <si>
    <t>Número de Cargas por dia (Nc)</t>
  </si>
  <si>
    <t>Número total de percursos de coleta por veículo, por dia (Np)</t>
  </si>
  <si>
    <t>Número de veículos da Frota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</si>
</sst>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* #,##0.00_);_(* \(#,##0.00\);_(* &quot;-&quot;??_);_(@_)"/>
    <numFmt numFmtId="165" formatCode="&quot;R$ &quot;#,##0.00"/>
    <numFmt numFmtId="166" formatCode="&quot;R$ &quot;#,##0.00_);\(&quot;R$ &quot;#,##0.00\)"/>
    <numFmt numFmtId="167" formatCode="_(* #,##0_);_(* \(#,##0\);_(* &quot;-&quot;??_);_(@_)"/>
    <numFmt numFmtId="168" formatCode="_-* #,##0.00_-;\-* #,##0.00_-;_-* &quot;-&quot;??_-;_-@"/>
    <numFmt numFmtId="169" formatCode="_(* #,##0.000_);_(* \(#,##0.000\);_(* &quot;-&quot;??_);_(@_)"/>
    <numFmt numFmtId="170" formatCode="_(* #,##0.000000_);_(* \(#,##0.000000\);_(* &quot;-&quot;??_);_(@_)"/>
    <numFmt numFmtId="171" formatCode="0.0000"/>
    <numFmt numFmtId="172" formatCode="_-* #,##0.000_-;\-* #,##0.000_-;_-* &quot;-&quot;??_-;_-@"/>
    <numFmt numFmtId="173" formatCode="_-* #,##0.00_-;\-* #,##0.00_-;_-* &quot;-&quot;?_-;_-@"/>
    <numFmt numFmtId="174" formatCode="_-* #,##0_-;\-* #,##0_-;_-* &quot;-&quot;?_-;_-@"/>
  </numFmts>
  <fonts count="2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3"/>
      <color theme="1"/>
      <name val="Arial"/>
    </font>
    <font>
      <sz val="10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u/>
      <sz val="10"/>
      <color rgb="FF0000FF"/>
      <name val="Arial"/>
    </font>
    <font>
      <b/>
      <sz val="9"/>
      <color theme="1"/>
      <name val="Arial"/>
    </font>
    <font>
      <sz val="8"/>
      <color theme="1"/>
      <name val="Arial"/>
    </font>
    <font>
      <sz val="9"/>
      <color theme="1"/>
      <name val="Arial"/>
    </font>
    <font>
      <u/>
      <sz val="10"/>
      <color rgb="FF0000FF"/>
      <name val="Arial"/>
    </font>
    <font>
      <sz val="10"/>
      <color rgb="FFFF0000"/>
      <name val="Arial"/>
    </font>
    <font>
      <i/>
      <sz val="10"/>
      <color theme="1"/>
      <name val="Arial"/>
    </font>
    <font>
      <b/>
      <sz val="12"/>
      <color rgb="FFFF0000"/>
      <name val="Arial"/>
    </font>
    <font>
      <b/>
      <sz val="14"/>
      <color theme="1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sz val="13"/>
      <color theme="1"/>
      <name val="Arial"/>
    </font>
    <font>
      <u/>
      <sz val="10"/>
      <color rgb="FF0000FF"/>
      <name val="Arial"/>
    </font>
    <font>
      <b/>
      <sz val="10"/>
      <color rgb="FFFF0000"/>
      <name val="Arial"/>
    </font>
    <font>
      <sz val="10"/>
      <color theme="1"/>
      <name val="Arial"/>
    </font>
    <font>
      <sz val="12"/>
      <color theme="1"/>
      <name val="Arial"/>
    </font>
    <font>
      <b/>
      <u/>
      <sz val="9"/>
      <color theme="1"/>
      <name val="Arial"/>
    </font>
    <font>
      <vertAlign val="subscript"/>
      <sz val="12"/>
      <color rgb="FF000000"/>
      <name val="Arial"/>
    </font>
    <font>
      <sz val="12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</fills>
  <borders count="7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97">
    <xf numFmtId="0" fontId="0" fillId="0" borderId="0" xfId="0" applyFont="1" applyAlignme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6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165" fontId="6" fillId="0" borderId="18" xfId="0" applyNumberFormat="1" applyFont="1" applyBorder="1" applyAlignment="1">
      <alignment vertical="center"/>
    </xf>
    <xf numFmtId="10" fontId="6" fillId="0" borderId="19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4" fontId="6" fillId="0" borderId="16" xfId="0" applyNumberFormat="1" applyFont="1" applyBorder="1" applyAlignment="1">
      <alignment horizontal="left" vertical="center"/>
    </xf>
    <xf numFmtId="4" fontId="6" fillId="0" borderId="17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left" vertical="center"/>
    </xf>
    <xf numFmtId="4" fontId="1" fillId="0" borderId="17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left" vertical="center"/>
    </xf>
    <xf numFmtId="165" fontId="6" fillId="0" borderId="20" xfId="0" applyNumberFormat="1" applyFont="1" applyBorder="1" applyAlignment="1">
      <alignment vertical="center"/>
    </xf>
    <xf numFmtId="164" fontId="6" fillId="0" borderId="9" xfId="0" applyNumberFormat="1" applyFont="1" applyBorder="1" applyAlignment="1">
      <alignment horizontal="left" vertical="center"/>
    </xf>
    <xf numFmtId="4" fontId="6" fillId="0" borderId="10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vertical="center"/>
    </xf>
    <xf numFmtId="166" fontId="6" fillId="0" borderId="21" xfId="0" applyNumberFormat="1" applyFont="1" applyBorder="1" applyAlignment="1">
      <alignment vertical="center"/>
    </xf>
    <xf numFmtId="164" fontId="6" fillId="0" borderId="23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" fontId="1" fillId="0" borderId="15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1" fontId="1" fillId="0" borderId="24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vertical="center"/>
    </xf>
    <xf numFmtId="4" fontId="6" fillId="0" borderId="26" xfId="0" applyNumberFormat="1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1" fontId="6" fillId="0" borderId="27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164" fontId="1" fillId="0" borderId="31" xfId="0" applyNumberFormat="1" applyFont="1" applyBorder="1" applyAlignment="1">
      <alignment vertical="center"/>
    </xf>
    <xf numFmtId="1" fontId="1" fillId="0" borderId="18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4" fontId="6" fillId="0" borderId="9" xfId="0" applyNumberFormat="1" applyFont="1" applyBorder="1" applyAlignment="1">
      <alignment vertical="center"/>
    </xf>
    <xf numFmtId="9" fontId="6" fillId="3" borderId="32" xfId="0" applyNumberFormat="1" applyFont="1" applyFill="1" applyBorder="1" applyAlignment="1">
      <alignment vertical="center"/>
    </xf>
    <xf numFmtId="167" fontId="6" fillId="0" borderId="0" xfId="0" applyNumberFormat="1" applyFont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164" fontId="9" fillId="4" borderId="34" xfId="0" applyNumberFormat="1" applyFont="1" applyFill="1" applyBorder="1" applyAlignment="1">
      <alignment horizontal="center" vertical="center"/>
    </xf>
    <xf numFmtId="164" fontId="9" fillId="4" borderId="35" xfId="0" applyNumberFormat="1" applyFont="1" applyFill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164" fontId="1" fillId="3" borderId="37" xfId="0" applyNumberFormat="1" applyFont="1" applyFill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164" fontId="1" fillId="5" borderId="1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3" borderId="18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1" fillId="0" borderId="18" xfId="0" applyNumberFormat="1" applyFont="1" applyBorder="1" applyAlignment="1">
      <alignment vertical="center"/>
    </xf>
    <xf numFmtId="164" fontId="6" fillId="4" borderId="32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164" fontId="6" fillId="0" borderId="18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1" fontId="1" fillId="3" borderId="1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1" fillId="0" borderId="0" xfId="0" applyNumberFormat="1" applyFont="1" applyAlignment="1">
      <alignment vertical="center"/>
    </xf>
    <xf numFmtId="167" fontId="1" fillId="0" borderId="18" xfId="0" applyNumberFormat="1" applyFont="1" applyBorder="1" applyAlignment="1">
      <alignment horizontal="center" vertical="center"/>
    </xf>
    <xf numFmtId="164" fontId="1" fillId="3" borderId="39" xfId="0" applyNumberFormat="1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167" fontId="1" fillId="0" borderId="18" xfId="0" applyNumberFormat="1" applyFont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164" fontId="6" fillId="4" borderId="43" xfId="0" applyNumberFormat="1" applyFont="1" applyFill="1" applyBorder="1" applyAlignment="1">
      <alignment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0" fontId="9" fillId="4" borderId="34" xfId="0" applyFont="1" applyFill="1" applyBorder="1" applyAlignment="1">
      <alignment horizontal="center" vertical="center" wrapText="1"/>
    </xf>
    <xf numFmtId="13" fontId="1" fillId="3" borderId="18" xfId="0" applyNumberFormat="1" applyFont="1" applyFill="1" applyBorder="1" applyAlignment="1">
      <alignment vertical="center"/>
    </xf>
    <xf numFmtId="164" fontId="1" fillId="3" borderId="37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64" fontId="1" fillId="0" borderId="0" xfId="0" applyNumberFormat="1" applyFont="1"/>
    <xf numFmtId="13" fontId="1" fillId="3" borderId="18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6" fillId="4" borderId="4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164" fontId="6" fillId="0" borderId="44" xfId="0" applyNumberFormat="1" applyFont="1" applyBorder="1" applyAlignment="1">
      <alignment horizontal="center" vertical="center"/>
    </xf>
    <xf numFmtId="164" fontId="1" fillId="5" borderId="18" xfId="0" applyNumberFormat="1" applyFont="1" applyFill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164" fontId="6" fillId="4" borderId="39" xfId="0" applyNumberFormat="1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164" fontId="9" fillId="4" borderId="4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3" borderId="18" xfId="0" applyNumberFormat="1" applyFont="1" applyFill="1" applyBorder="1" applyAlignment="1">
      <alignment vertical="center"/>
    </xf>
    <xf numFmtId="4" fontId="1" fillId="3" borderId="18" xfId="0" applyNumberFormat="1" applyFont="1" applyFill="1" applyBorder="1" applyAlignment="1">
      <alignment horizontal="center" vertical="center"/>
    </xf>
    <xf numFmtId="169" fontId="1" fillId="3" borderId="18" xfId="0" applyNumberFormat="1" applyFont="1" applyFill="1" applyBorder="1" applyAlignment="1">
      <alignment horizontal="center" vertical="center"/>
    </xf>
    <xf numFmtId="169" fontId="1" fillId="0" borderId="18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vertical="center"/>
    </xf>
    <xf numFmtId="167" fontId="6" fillId="0" borderId="18" xfId="0" applyNumberFormat="1" applyFont="1" applyBorder="1" applyAlignment="1">
      <alignment horizontal="center" vertical="center"/>
    </xf>
    <xf numFmtId="169" fontId="6" fillId="0" borderId="18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3" borderId="37" xfId="0" applyFont="1" applyFill="1" applyBorder="1" applyAlignment="1">
      <alignment horizontal="center" vertical="center"/>
    </xf>
    <xf numFmtId="3" fontId="1" fillId="3" borderId="1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4" fontId="1" fillId="3" borderId="37" xfId="0" applyNumberFormat="1" applyFont="1" applyFill="1" applyBorder="1" applyAlignment="1">
      <alignment horizontal="center" vertical="center"/>
    </xf>
    <xf numFmtId="169" fontId="1" fillId="3" borderId="37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169" fontId="1" fillId="0" borderId="36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1" fillId="0" borderId="31" xfId="0" applyFont="1" applyBorder="1" applyAlignment="1">
      <alignment vertical="center"/>
    </xf>
    <xf numFmtId="164" fontId="1" fillId="3" borderId="49" xfId="0" applyNumberFormat="1" applyFont="1" applyFill="1" applyBorder="1" applyAlignment="1">
      <alignment vertical="center"/>
    </xf>
    <xf numFmtId="164" fontId="1" fillId="0" borderId="50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horizontal="right" vertical="center"/>
    </xf>
    <xf numFmtId="164" fontId="6" fillId="4" borderId="43" xfId="0" applyNumberFormat="1" applyFont="1" applyFill="1" applyBorder="1" applyAlignment="1">
      <alignment horizontal="right" vertical="center"/>
    </xf>
    <xf numFmtId="170" fontId="1" fillId="0" borderId="0" xfId="0" applyNumberFormat="1" applyFont="1" applyAlignment="1">
      <alignment vertical="center"/>
    </xf>
    <xf numFmtId="0" fontId="1" fillId="0" borderId="0" xfId="0" applyFont="1"/>
    <xf numFmtId="4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52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10" fontId="17" fillId="0" borderId="24" xfId="0" applyNumberFormat="1" applyFont="1" applyBorder="1" applyAlignment="1">
      <alignment horizontal="right" vertical="center"/>
    </xf>
    <xf numFmtId="0" fontId="18" fillId="0" borderId="18" xfId="0" applyFont="1" applyBorder="1" applyAlignment="1">
      <alignment horizontal="left" vertical="center"/>
    </xf>
    <xf numFmtId="10" fontId="18" fillId="0" borderId="24" xfId="0" applyNumberFormat="1" applyFont="1" applyBorder="1" applyAlignment="1">
      <alignment horizontal="right" vertical="center"/>
    </xf>
    <xf numFmtId="0" fontId="17" fillId="6" borderId="52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10" fontId="18" fillId="6" borderId="24" xfId="0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0" fontId="1" fillId="0" borderId="0" xfId="0" applyNumberFormat="1" applyFont="1"/>
    <xf numFmtId="9" fontId="17" fillId="0" borderId="0" xfId="0" applyNumberFormat="1" applyFont="1" applyAlignment="1">
      <alignment horizontal="right" vertical="center"/>
    </xf>
    <xf numFmtId="0" fontId="17" fillId="0" borderId="18" xfId="0" applyFont="1" applyBorder="1" applyAlignment="1">
      <alignment horizontal="left" vertical="center" wrapText="1"/>
    </xf>
    <xf numFmtId="0" fontId="17" fillId="7" borderId="53" xfId="0" applyFont="1" applyFill="1" applyBorder="1" applyAlignment="1">
      <alignment horizontal="left" vertical="center"/>
    </xf>
    <xf numFmtId="0" fontId="18" fillId="7" borderId="20" xfId="0" applyFont="1" applyFill="1" applyBorder="1" applyAlignment="1">
      <alignment horizontal="left" vertical="center"/>
    </xf>
    <xf numFmtId="10" fontId="18" fillId="7" borderId="54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10" fontId="18" fillId="0" borderId="0" xfId="0" applyNumberFormat="1" applyFont="1" applyAlignment="1">
      <alignment horizontal="right" vertical="center"/>
    </xf>
    <xf numFmtId="0" fontId="19" fillId="8" borderId="39" xfId="0" applyFont="1" applyFill="1" applyBorder="1" applyAlignment="1">
      <alignment horizontal="left" vertical="center"/>
    </xf>
    <xf numFmtId="10" fontId="17" fillId="0" borderId="0" xfId="0" applyNumberFormat="1" applyFont="1" applyAlignment="1">
      <alignment horizontal="right" vertical="center"/>
    </xf>
    <xf numFmtId="0" fontId="17" fillId="8" borderId="39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22" fillId="0" borderId="0" xfId="0" applyFont="1"/>
    <xf numFmtId="0" fontId="1" fillId="0" borderId="0" xfId="0" applyFont="1" applyAlignment="1">
      <alignment horizontal="left"/>
    </xf>
    <xf numFmtId="0" fontId="5" fillId="0" borderId="16" xfId="0" applyFont="1" applyBorder="1"/>
    <xf numFmtId="0" fontId="4" fillId="0" borderId="19" xfId="0" applyFont="1" applyBorder="1"/>
    <xf numFmtId="0" fontId="5" fillId="0" borderId="55" xfId="0" applyFont="1" applyBorder="1"/>
    <xf numFmtId="0" fontId="5" fillId="3" borderId="24" xfId="0" applyFont="1" applyFill="1" applyBorder="1"/>
    <xf numFmtId="0" fontId="5" fillId="0" borderId="52" xfId="0" applyFont="1" applyBorder="1"/>
    <xf numFmtId="0" fontId="4" fillId="0" borderId="52" xfId="0" applyFont="1" applyBorder="1"/>
    <xf numFmtId="0" fontId="4" fillId="3" borderId="24" xfId="0" applyFont="1" applyFill="1" applyBorder="1"/>
    <xf numFmtId="0" fontId="4" fillId="0" borderId="55" xfId="0" applyFont="1" applyBorder="1"/>
    <xf numFmtId="0" fontId="4" fillId="3" borderId="56" xfId="0" applyFont="1" applyFill="1" applyBorder="1"/>
    <xf numFmtId="0" fontId="4" fillId="0" borderId="57" xfId="0" applyFont="1" applyBorder="1"/>
    <xf numFmtId="0" fontId="4" fillId="0" borderId="58" xfId="0" applyFont="1" applyBorder="1"/>
    <xf numFmtId="0" fontId="4" fillId="3" borderId="59" xfId="0" applyFont="1" applyFill="1" applyBorder="1"/>
    <xf numFmtId="0" fontId="4" fillId="0" borderId="24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0" xfId="0" applyFont="1"/>
    <xf numFmtId="0" fontId="5" fillId="0" borderId="60" xfId="0" applyFont="1" applyBorder="1"/>
    <xf numFmtId="10" fontId="5" fillId="0" borderId="24" xfId="0" applyNumberFormat="1" applyFont="1" applyBorder="1"/>
    <xf numFmtId="171" fontId="5" fillId="0" borderId="24" xfId="0" applyNumberFormat="1" applyFont="1" applyBorder="1"/>
    <xf numFmtId="0" fontId="5" fillId="0" borderId="24" xfId="0" applyFont="1" applyBorder="1"/>
    <xf numFmtId="9" fontId="5" fillId="0" borderId="24" xfId="0" applyNumberFormat="1" applyFont="1" applyBorder="1"/>
    <xf numFmtId="0" fontId="5" fillId="0" borderId="25" xfId="0" applyFont="1" applyBorder="1"/>
    <xf numFmtId="9" fontId="5" fillId="0" borderId="27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9" fontId="4" fillId="0" borderId="52" xfId="0" applyNumberFormat="1" applyFont="1" applyBorder="1"/>
    <xf numFmtId="9" fontId="4" fillId="0" borderId="18" xfId="0" applyNumberFormat="1" applyFont="1" applyBorder="1" applyAlignment="1">
      <alignment horizontal="center"/>
    </xf>
    <xf numFmtId="9" fontId="4" fillId="0" borderId="24" xfId="0" applyNumberFormat="1" applyFont="1" applyBorder="1"/>
    <xf numFmtId="0" fontId="4" fillId="0" borderId="61" xfId="0" applyFont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10" fontId="4" fillId="3" borderId="15" xfId="0" applyNumberFormat="1" applyFont="1" applyFill="1" applyBorder="1" applyAlignment="1">
      <alignment horizontal="center" vertical="center"/>
    </xf>
    <xf numFmtId="10" fontId="4" fillId="0" borderId="52" xfId="0" applyNumberFormat="1" applyFont="1" applyBorder="1" applyAlignment="1">
      <alignment horizontal="right"/>
    </xf>
    <xf numFmtId="10" fontId="4" fillId="0" borderId="18" xfId="0" applyNumberFormat="1" applyFont="1" applyBorder="1" applyAlignment="1">
      <alignment horizontal="right"/>
    </xf>
    <xf numFmtId="10" fontId="4" fillId="0" borderId="24" xfId="0" applyNumberFormat="1" applyFont="1" applyBorder="1" applyAlignment="1">
      <alignment horizontal="right"/>
    </xf>
    <xf numFmtId="0" fontId="4" fillId="0" borderId="52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10" fontId="4" fillId="3" borderId="24" xfId="0" applyNumberFormat="1" applyFont="1" applyFill="1" applyBorder="1" applyAlignment="1">
      <alignment horizontal="center" vertical="center"/>
    </xf>
    <xf numFmtId="10" fontId="4" fillId="0" borderId="24" xfId="0" applyNumberFormat="1" applyFont="1" applyBorder="1" applyAlignment="1">
      <alignment horizontal="center" vertical="center"/>
    </xf>
    <xf numFmtId="10" fontId="4" fillId="3" borderId="18" xfId="0" applyNumberFormat="1" applyFont="1" applyFill="1" applyBorder="1" applyAlignment="1">
      <alignment horizontal="center"/>
    </xf>
    <xf numFmtId="10" fontId="4" fillId="0" borderId="24" xfId="0" applyNumberFormat="1" applyFont="1" applyBorder="1"/>
    <xf numFmtId="0" fontId="4" fillId="0" borderId="52" xfId="0" applyFont="1" applyBorder="1" applyAlignment="1">
      <alignment horizontal="right"/>
    </xf>
    <xf numFmtId="0" fontId="4" fillId="3" borderId="18" xfId="0" applyFont="1" applyFill="1" applyBorder="1" applyAlignment="1">
      <alignment horizontal="center"/>
    </xf>
    <xf numFmtId="0" fontId="4" fillId="0" borderId="53" xfId="0" applyFont="1" applyBorder="1" applyAlignment="1">
      <alignment horizontal="left" vertical="center"/>
    </xf>
    <xf numFmtId="10" fontId="4" fillId="3" borderId="54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10" fontId="4" fillId="0" borderId="64" xfId="0" applyNumberFormat="1" applyFont="1" applyBorder="1" applyAlignment="1">
      <alignment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65" xfId="0" applyFont="1" applyBorder="1" applyAlignment="1">
      <alignment vertical="center"/>
    </xf>
    <xf numFmtId="0" fontId="5" fillId="6" borderId="66" xfId="0" applyFont="1" applyFill="1" applyBorder="1" applyAlignment="1">
      <alignment vertical="center" wrapText="1"/>
    </xf>
    <xf numFmtId="0" fontId="4" fillId="6" borderId="67" xfId="0" applyFont="1" applyFill="1" applyBorder="1" applyAlignment="1">
      <alignment vertical="center"/>
    </xf>
    <xf numFmtId="10" fontId="5" fillId="6" borderId="32" xfId="0" applyNumberFormat="1" applyFont="1" applyFill="1" applyBorder="1" applyAlignment="1">
      <alignment horizontal="center" vertical="center" wrapText="1"/>
    </xf>
    <xf numFmtId="10" fontId="4" fillId="0" borderId="53" xfId="0" applyNumberFormat="1" applyFont="1" applyBorder="1" applyAlignment="1">
      <alignment horizontal="right"/>
    </xf>
    <xf numFmtId="10" fontId="4" fillId="0" borderId="20" xfId="0" applyNumberFormat="1" applyFont="1" applyBorder="1" applyAlignment="1">
      <alignment horizontal="right"/>
    </xf>
    <xf numFmtId="10" fontId="4" fillId="0" borderId="54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3" fillId="0" borderId="0" xfId="0" applyFont="1"/>
    <xf numFmtId="0" fontId="18" fillId="0" borderId="52" xfId="0" applyFont="1" applyBorder="1" applyAlignment="1">
      <alignment horizontal="center" vertical="center"/>
    </xf>
    <xf numFmtId="0" fontId="18" fillId="10" borderId="1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2" fontId="17" fillId="10" borderId="18" xfId="0" applyNumberFormat="1" applyFont="1" applyFill="1" applyBorder="1" applyAlignment="1">
      <alignment horizontal="right" vertical="center"/>
    </xf>
    <xf numFmtId="0" fontId="17" fillId="0" borderId="53" xfId="0" applyFont="1" applyBorder="1" applyAlignment="1">
      <alignment horizontal="center" vertical="center"/>
    </xf>
    <xf numFmtId="2" fontId="17" fillId="10" borderId="20" xfId="0" applyNumberFormat="1" applyFont="1" applyFill="1" applyBorder="1" applyAlignment="1">
      <alignment horizontal="right" vertical="center"/>
    </xf>
    <xf numFmtId="0" fontId="16" fillId="9" borderId="68" xfId="0" applyFont="1" applyFill="1" applyBorder="1" applyAlignment="1">
      <alignment horizontal="center"/>
    </xf>
    <xf numFmtId="0" fontId="1" fillId="0" borderId="69" xfId="0" applyFont="1" applyBorder="1"/>
    <xf numFmtId="0" fontId="24" fillId="0" borderId="69" xfId="0" applyFont="1" applyBorder="1" applyAlignment="1">
      <alignment horizontal="left"/>
    </xf>
    <xf numFmtId="0" fontId="24" fillId="0" borderId="70" xfId="0" applyFont="1" applyBorder="1" applyAlignment="1">
      <alignment horizontal="left"/>
    </xf>
    <xf numFmtId="0" fontId="16" fillId="0" borderId="52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5" fillId="0" borderId="18" xfId="0" applyFont="1" applyBorder="1"/>
    <xf numFmtId="0" fontId="4" fillId="0" borderId="18" xfId="0" applyFont="1" applyBorder="1"/>
    <xf numFmtId="172" fontId="4" fillId="0" borderId="24" xfId="0" applyNumberFormat="1" applyFont="1" applyBorder="1" applyAlignment="1">
      <alignment horizontal="center" vertical="center" wrapText="1"/>
    </xf>
    <xf numFmtId="173" fontId="4" fillId="0" borderId="24" xfId="0" applyNumberFormat="1" applyFont="1" applyBorder="1"/>
    <xf numFmtId="2" fontId="4" fillId="0" borderId="24" xfId="0" applyNumberFormat="1" applyFont="1" applyBorder="1"/>
    <xf numFmtId="173" fontId="4" fillId="3" borderId="24" xfId="0" applyNumberFormat="1" applyFont="1" applyFill="1" applyBorder="1"/>
    <xf numFmtId="174" fontId="4" fillId="3" borderId="24" xfId="0" applyNumberFormat="1" applyFont="1" applyFill="1" applyBorder="1"/>
    <xf numFmtId="0" fontId="4" fillId="0" borderId="53" xfId="0" applyFont="1" applyBorder="1"/>
    <xf numFmtId="0" fontId="4" fillId="0" borderId="20" xfId="0" applyFont="1" applyBorder="1"/>
    <xf numFmtId="173" fontId="4" fillId="0" borderId="54" xfId="0" applyNumberFormat="1" applyFont="1" applyBorder="1"/>
    <xf numFmtId="0" fontId="11" fillId="3" borderId="40" xfId="0" applyFont="1" applyFill="1" applyBorder="1" applyAlignment="1">
      <alignment horizontal="left" vertical="center" wrapText="1"/>
    </xf>
    <xf numFmtId="0" fontId="3" fillId="0" borderId="41" xfId="0" applyFont="1" applyBorder="1"/>
    <xf numFmtId="0" fontId="3" fillId="0" borderId="42" xfId="0" applyFont="1" applyBorder="1"/>
    <xf numFmtId="0" fontId="10" fillId="3" borderId="45" xfId="0" applyFont="1" applyFill="1" applyBorder="1" applyAlignment="1">
      <alignment horizontal="left" vertical="center" wrapText="1"/>
    </xf>
    <xf numFmtId="0" fontId="3" fillId="0" borderId="46" xfId="0" applyFont="1" applyBorder="1"/>
    <xf numFmtId="0" fontId="10" fillId="3" borderId="4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164" fontId="7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164" fontId="6" fillId="0" borderId="16" xfId="0" applyNumberFormat="1" applyFont="1" applyBorder="1" applyAlignment="1">
      <alignment horizontal="left" vertical="center"/>
    </xf>
    <xf numFmtId="0" fontId="3" fillId="0" borderId="17" xfId="0" applyFont="1" applyBorder="1"/>
    <xf numFmtId="164" fontId="6" fillId="0" borderId="9" xfId="0" applyNumberFormat="1" applyFont="1" applyBorder="1" applyAlignment="1">
      <alignment horizontal="center" vertical="center"/>
    </xf>
    <xf numFmtId="0" fontId="3" fillId="0" borderId="22" xfId="0" applyFont="1" applyBorder="1"/>
    <xf numFmtId="0" fontId="6" fillId="0" borderId="28" xfId="0" applyFont="1" applyBorder="1" applyAlignment="1">
      <alignment horizontal="center" vertical="center"/>
    </xf>
    <xf numFmtId="0" fontId="3" fillId="0" borderId="29" xfId="0" applyFont="1" applyBorder="1"/>
    <xf numFmtId="0" fontId="3" fillId="0" borderId="30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51" xfId="0" applyFont="1" applyBorder="1"/>
    <xf numFmtId="0" fontId="6" fillId="0" borderId="0" xfId="0" applyFont="1" applyAlignment="1">
      <alignment horizontal="center" wrapText="1"/>
    </xf>
    <xf numFmtId="0" fontId="0" fillId="0" borderId="0" xfId="0" applyFont="1" applyAlignment="1"/>
    <xf numFmtId="0" fontId="2" fillId="9" borderId="12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0" fontId="3" fillId="0" borderId="63" xfId="0" applyFont="1" applyBorder="1"/>
    <xf numFmtId="0" fontId="7" fillId="9" borderId="9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</xdr:row>
      <xdr:rowOff>28575</xdr:rowOff>
    </xdr:from>
    <xdr:ext cx="1285875" cy="361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7</xdr:row>
      <xdr:rowOff>9525</xdr:rowOff>
    </xdr:from>
    <xdr:ext cx="2038350" cy="3714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tabSelected="1" workbookViewId="0"/>
  </sheetViews>
  <sheetFormatPr defaultColWidth="12.5703125" defaultRowHeight="15" customHeight="1" x14ac:dyDescent="0.2"/>
  <cols>
    <col min="1" max="1" width="44.5703125" customWidth="1"/>
    <col min="2" max="2" width="16" customWidth="1"/>
    <col min="3" max="3" width="11.85546875" customWidth="1"/>
    <col min="4" max="4" width="14.7109375" customWidth="1"/>
    <col min="5" max="5" width="15.42578125" customWidth="1"/>
    <col min="6" max="6" width="13.28515625" customWidth="1"/>
    <col min="7" max="7" width="28.140625" customWidth="1"/>
    <col min="8" max="8" width="9.140625" customWidth="1"/>
    <col min="9" max="9" width="14.5703125" customWidth="1"/>
    <col min="10" max="10" width="13.42578125" customWidth="1"/>
    <col min="11" max="26" width="9.140625" customWidth="1"/>
  </cols>
  <sheetData>
    <row r="1" spans="1:26" ht="16.5" customHeight="1" x14ac:dyDescent="0.2">
      <c r="A1" s="1"/>
      <c r="B1" s="2"/>
      <c r="C1" s="2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2">
      <c r="A2" s="268" t="s">
        <v>0</v>
      </c>
      <c r="B2" s="269"/>
      <c r="C2" s="269"/>
      <c r="D2" s="269"/>
      <c r="E2" s="269"/>
      <c r="F2" s="270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.5" customHeight="1" x14ac:dyDescent="0.2">
      <c r="A3" s="271" t="s">
        <v>1</v>
      </c>
      <c r="B3" s="272"/>
      <c r="C3" s="272"/>
      <c r="D3" s="272"/>
      <c r="E3" s="272"/>
      <c r="F3" s="273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0.5" customHeight="1" x14ac:dyDescent="0.2">
      <c r="A4" s="6"/>
      <c r="B4" s="2"/>
      <c r="C4" s="2"/>
      <c r="D4" s="3"/>
      <c r="E4" s="3"/>
      <c r="F4" s="7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">
      <c r="A5" s="284" t="s">
        <v>2</v>
      </c>
      <c r="B5" s="275"/>
      <c r="C5" s="275"/>
      <c r="D5" s="275"/>
      <c r="E5" s="275"/>
      <c r="F5" s="276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0.5" customHeight="1" x14ac:dyDescent="0.2">
      <c r="A6" s="6"/>
      <c r="B6" s="2"/>
      <c r="C6" s="2"/>
      <c r="D6" s="3"/>
      <c r="E6" s="3"/>
      <c r="F6" s="7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274" t="s">
        <v>3</v>
      </c>
      <c r="B7" s="275"/>
      <c r="C7" s="275"/>
      <c r="D7" s="275"/>
      <c r="E7" s="275"/>
      <c r="F7" s="276"/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8" t="s">
        <v>4</v>
      </c>
      <c r="B8" s="9"/>
      <c r="C8" s="9"/>
      <c r="D8" s="10"/>
      <c r="E8" s="11" t="s">
        <v>5</v>
      </c>
      <c r="F8" s="12" t="s">
        <v>6</v>
      </c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3" t="str">
        <f>A52</f>
        <v>1. Mão-de-obra</v>
      </c>
      <c r="B9" s="14"/>
      <c r="C9" s="14"/>
      <c r="D9" s="14"/>
      <c r="E9" s="15">
        <f>+F129</f>
        <v>81806.481171456835</v>
      </c>
      <c r="F9" s="16">
        <f t="shared" ref="F9:F36" si="0">IFERROR(E9/$E$36,0)</f>
        <v>0.38711986098005419</v>
      </c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">
      <c r="A10" s="19" t="str">
        <f>A54</f>
        <v>1.1. Coletor Turno Dia</v>
      </c>
      <c r="B10" s="20"/>
      <c r="C10" s="20"/>
      <c r="D10" s="20"/>
      <c r="E10" s="21">
        <f>F65</f>
        <v>46880.115091831743</v>
      </c>
      <c r="F10" s="16">
        <f t="shared" si="0"/>
        <v>0.22184334758321028</v>
      </c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9" t="str">
        <f>A67</f>
        <v>1.2. Motorista Turno do Dia</v>
      </c>
      <c r="B11" s="20"/>
      <c r="C11" s="20"/>
      <c r="D11" s="20"/>
      <c r="E11" s="21">
        <f>F80</f>
        <v>19466.691851164844</v>
      </c>
      <c r="F11" s="16">
        <f t="shared" si="0"/>
        <v>9.2119144293347999E-2</v>
      </c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9" t="str">
        <f>A82</f>
        <v>1.3. Gerente</v>
      </c>
      <c r="B12" s="20"/>
      <c r="C12" s="20"/>
      <c r="D12" s="20"/>
      <c r="E12" s="21">
        <f>F95</f>
        <v>5729.1409361525548</v>
      </c>
      <c r="F12" s="16">
        <f t="shared" si="0"/>
        <v>2.7111106736031464E-2</v>
      </c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9" t="str">
        <f>A97</f>
        <v>1.5. Vale Transporte</v>
      </c>
      <c r="B13" s="20"/>
      <c r="C13" s="20"/>
      <c r="D13" s="20"/>
      <c r="E13" s="21">
        <f>F106</f>
        <v>2725.5444923076921</v>
      </c>
      <c r="F13" s="16">
        <f t="shared" si="0"/>
        <v>1.2897662750530899E-2</v>
      </c>
      <c r="G13" s="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9" t="str">
        <f>A108</f>
        <v>1.6. Vale-refeição (diário)</v>
      </c>
      <c r="B14" s="20"/>
      <c r="C14" s="20"/>
      <c r="D14" s="20"/>
      <c r="E14" s="21">
        <f>F113</f>
        <v>6370.8288000000002</v>
      </c>
      <c r="F14" s="16">
        <f t="shared" si="0"/>
        <v>3.0147664635699248E-2</v>
      </c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9" t="str">
        <f>A115</f>
        <v>1.7. Auxílio Alimentação (mensal)</v>
      </c>
      <c r="B15" s="20"/>
      <c r="C15" s="20"/>
      <c r="D15" s="20"/>
      <c r="E15" s="21">
        <f>F120</f>
        <v>401.12</v>
      </c>
      <c r="F15" s="16">
        <f t="shared" si="0"/>
        <v>1.8981566791861808E-3</v>
      </c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9" t="str">
        <f>A122</f>
        <v>1.8. Plano de Beneficio Social Familiar (mensal)</v>
      </c>
      <c r="B16" s="20"/>
      <c r="C16" s="20"/>
      <c r="D16" s="20"/>
      <c r="E16" s="21">
        <f>F127</f>
        <v>233.04000000000002</v>
      </c>
      <c r="F16" s="16">
        <f t="shared" si="0"/>
        <v>1.1027783020481343E-3</v>
      </c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277" t="str">
        <f>A131</f>
        <v>2. Uniformes e Equipamentos de Proteção Individual</v>
      </c>
      <c r="B17" s="278"/>
      <c r="C17" s="278"/>
      <c r="D17" s="14"/>
      <c r="E17" s="15">
        <f>+F163</f>
        <v>3038.333333333333</v>
      </c>
      <c r="F17" s="16">
        <f t="shared" si="0"/>
        <v>1.4377823868819004E-2</v>
      </c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customHeight="1" x14ac:dyDescent="0.2">
      <c r="A18" s="22" t="str">
        <f>A165</f>
        <v>3. Veículos e Equipamentos</v>
      </c>
      <c r="B18" s="23"/>
      <c r="C18" s="14"/>
      <c r="D18" s="14"/>
      <c r="E18" s="15">
        <f>+F315</f>
        <v>85645.761728150406</v>
      </c>
      <c r="F18" s="16">
        <f t="shared" si="0"/>
        <v>0.40528788060499821</v>
      </c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customHeight="1" x14ac:dyDescent="0.2">
      <c r="A19" s="24" t="str">
        <f>A167</f>
        <v>3.1. Veículo Coletor Compactador 12 m³</v>
      </c>
      <c r="B19" s="25"/>
      <c r="C19" s="20"/>
      <c r="D19" s="20"/>
      <c r="E19" s="21">
        <f>SUM(E20:E25)</f>
        <v>79933.127113567069</v>
      </c>
      <c r="F19" s="16">
        <f t="shared" si="0"/>
        <v>0.37825488412159791</v>
      </c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26" t="s">
        <v>7</v>
      </c>
      <c r="B20" s="25"/>
      <c r="C20" s="20"/>
      <c r="D20" s="20"/>
      <c r="E20" s="21">
        <f>F183</f>
        <v>13443.375</v>
      </c>
      <c r="F20" s="16">
        <f t="shared" si="0"/>
        <v>6.3615955442397593E-2</v>
      </c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26" t="s">
        <v>8</v>
      </c>
      <c r="B21" s="25"/>
      <c r="C21" s="20"/>
      <c r="D21" s="20"/>
      <c r="E21" s="21">
        <f>F200</f>
        <v>16397.416406249999</v>
      </c>
      <c r="F21" s="16">
        <f t="shared" si="0"/>
        <v>7.7594897967990864E-2</v>
      </c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24" t="str">
        <f>A203</f>
        <v>3.1.3. Impostos e Seguros</v>
      </c>
      <c r="B22" s="25"/>
      <c r="C22" s="20"/>
      <c r="D22" s="20"/>
      <c r="E22" s="21">
        <f>F209</f>
        <v>2037.5</v>
      </c>
      <c r="F22" s="16">
        <f t="shared" si="0"/>
        <v>9.6417387161992513E-3</v>
      </c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24" t="str">
        <f>A211</f>
        <v>3.1.4. Consumos</v>
      </c>
      <c r="B23" s="25"/>
      <c r="C23" s="20"/>
      <c r="D23" s="20"/>
      <c r="E23" s="21">
        <f>F229</f>
        <v>32988.731707317071</v>
      </c>
      <c r="F23" s="16">
        <f t="shared" si="0"/>
        <v>0.1561073529819626</v>
      </c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24" t="str">
        <f>A231</f>
        <v>3.1.5. Manutenção</v>
      </c>
      <c r="B24" s="25"/>
      <c r="C24" s="20"/>
      <c r="D24" s="20"/>
      <c r="E24" s="21">
        <f>F234</f>
        <v>10580</v>
      </c>
      <c r="F24" s="16">
        <f t="shared" si="0"/>
        <v>5.0066059198718073E-2</v>
      </c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24" t="str">
        <f>A236</f>
        <v>3.1.6. Pneus</v>
      </c>
      <c r="B25" s="25"/>
      <c r="C25" s="20"/>
      <c r="D25" s="20"/>
      <c r="E25" s="21">
        <f>F243</f>
        <v>4486.1040000000003</v>
      </c>
      <c r="F25" s="16">
        <f t="shared" si="0"/>
        <v>2.1228879814329485E-2</v>
      </c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24" t="str">
        <f>A245</f>
        <v>3.2. Veículo picape 4x2</v>
      </c>
      <c r="B26" s="25"/>
      <c r="C26" s="20"/>
      <c r="D26" s="20"/>
      <c r="E26" s="21">
        <f>SUM(E27:E32)</f>
        <v>5712.634614583334</v>
      </c>
      <c r="F26" s="16">
        <f t="shared" si="0"/>
        <v>2.7032996483400303E-2</v>
      </c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26" t="s">
        <v>7</v>
      </c>
      <c r="B27" s="25"/>
      <c r="C27" s="20"/>
      <c r="D27" s="20"/>
      <c r="E27" s="21">
        <f>F261</f>
        <v>776.72833333333358</v>
      </c>
      <c r="F27" s="16">
        <f t="shared" si="0"/>
        <v>3.6755885366718624E-3</v>
      </c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26" t="s">
        <v>8</v>
      </c>
      <c r="B28" s="25"/>
      <c r="C28" s="20"/>
      <c r="D28" s="20"/>
      <c r="E28" s="21">
        <f>F277</f>
        <v>947.40628125000023</v>
      </c>
      <c r="F28" s="16">
        <f t="shared" si="0"/>
        <v>4.4832607714839186E-3</v>
      </c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24" t="str">
        <f>A279</f>
        <v>3.2.3. Impostos e Seguros</v>
      </c>
      <c r="B29" s="25"/>
      <c r="C29" s="20"/>
      <c r="D29" s="20"/>
      <c r="E29" s="21">
        <f>F285</f>
        <v>1640.8333333333333</v>
      </c>
      <c r="F29" s="16">
        <f t="shared" si="0"/>
        <v>7.76465584138909E-3</v>
      </c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24" t="str">
        <f>A287</f>
        <v>3.2.4. Consumos</v>
      </c>
      <c r="B30" s="25"/>
      <c r="C30" s="20"/>
      <c r="D30" s="20"/>
      <c r="E30" s="21">
        <f>F299</f>
        <v>1227.6666666666665</v>
      </c>
      <c r="F30" s="16">
        <f t="shared" si="0"/>
        <v>5.809492628509094E-3</v>
      </c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24" t="str">
        <f>A301</f>
        <v>3.2.5. Manutenção</v>
      </c>
      <c r="B31" s="25"/>
      <c r="C31" s="20"/>
      <c r="D31" s="20"/>
      <c r="E31" s="21">
        <f>F304</f>
        <v>1040</v>
      </c>
      <c r="F31" s="16">
        <f t="shared" si="0"/>
        <v>4.9214273692501703E-3</v>
      </c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24" t="str">
        <f>A306</f>
        <v>3.2.6. Pneus</v>
      </c>
      <c r="B32" s="25"/>
      <c r="C32" s="20"/>
      <c r="D32" s="20"/>
      <c r="E32" s="21">
        <f>F313</f>
        <v>80</v>
      </c>
      <c r="F32" s="16">
        <f t="shared" si="0"/>
        <v>3.7857133609616692E-4</v>
      </c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22" t="str">
        <f>A317</f>
        <v>4. Ferramentas e Materiais de Consumo</v>
      </c>
      <c r="B33" s="23"/>
      <c r="C33" s="14"/>
      <c r="D33" s="14"/>
      <c r="E33" s="15">
        <f>+F327</f>
        <v>61.166666666666664</v>
      </c>
      <c r="F33" s="16">
        <f t="shared" si="0"/>
        <v>2.8944933405686095E-4</v>
      </c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customHeight="1" x14ac:dyDescent="0.2">
      <c r="A34" s="22" t="str">
        <f>A329</f>
        <v>5. Monitoramento da Frota</v>
      </c>
      <c r="B34" s="23"/>
      <c r="C34" s="14"/>
      <c r="D34" s="14"/>
      <c r="E34" s="15">
        <f>+F338</f>
        <v>516.66666666666663</v>
      </c>
      <c r="F34" s="16">
        <f t="shared" si="0"/>
        <v>2.4449398789544111E-3</v>
      </c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customHeight="1" x14ac:dyDescent="0.2">
      <c r="A35" s="22" t="str">
        <f>A342</f>
        <v>6. Benefícios e Despesas Indiretas - BDI</v>
      </c>
      <c r="B35" s="23"/>
      <c r="C35" s="14"/>
      <c r="D35" s="14"/>
      <c r="E35" s="27">
        <f>+F348</f>
        <v>40252.396770944244</v>
      </c>
      <c r="F35" s="16">
        <f t="shared" si="0"/>
        <v>0.19048004533311746</v>
      </c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customHeight="1" x14ac:dyDescent="0.2">
      <c r="A36" s="28" t="s">
        <v>9</v>
      </c>
      <c r="B36" s="29"/>
      <c r="C36" s="30"/>
      <c r="D36" s="30"/>
      <c r="E36" s="31">
        <f>E9+E17+E18+E33+E34+E35</f>
        <v>211320.80633721812</v>
      </c>
      <c r="F36" s="16">
        <f t="shared" si="0"/>
        <v>1</v>
      </c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3"/>
      <c r="E37" s="3"/>
      <c r="F37" s="3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3"/>
      <c r="E38" s="3"/>
      <c r="F38" s="3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274" t="s">
        <v>10</v>
      </c>
      <c r="B39" s="275"/>
      <c r="C39" s="275"/>
      <c r="D39" s="275"/>
      <c r="E39" s="276"/>
      <c r="F39" s="3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279" t="s">
        <v>11</v>
      </c>
      <c r="B40" s="275"/>
      <c r="C40" s="275"/>
      <c r="D40" s="280"/>
      <c r="E40" s="32" t="s">
        <v>12</v>
      </c>
      <c r="F40" s="3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33" t="str">
        <f>+A54</f>
        <v>1.1. Coletor Turno Dia</v>
      </c>
      <c r="B41" s="9"/>
      <c r="C41" s="9"/>
      <c r="D41" s="34"/>
      <c r="E41" s="35">
        <f>C64</f>
        <v>10</v>
      </c>
      <c r="F41" s="3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9" t="str">
        <f>+A67</f>
        <v>1.2. Motorista Turno do Dia</v>
      </c>
      <c r="B42" s="20"/>
      <c r="C42" s="20"/>
      <c r="D42" s="36"/>
      <c r="E42" s="37">
        <f>C79</f>
        <v>4</v>
      </c>
      <c r="F42" s="3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9" t="str">
        <f>+A82</f>
        <v>1.3. Gerente</v>
      </c>
      <c r="B43" s="20"/>
      <c r="C43" s="20"/>
      <c r="D43" s="36"/>
      <c r="E43" s="37">
        <f>C74</f>
        <v>1</v>
      </c>
      <c r="F43" s="3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38" t="s">
        <v>13</v>
      </c>
      <c r="B44" s="39"/>
      <c r="C44" s="39"/>
      <c r="D44" s="40"/>
      <c r="E44" s="41">
        <f>SUM(E41:E43)</f>
        <v>15</v>
      </c>
      <c r="F44" s="3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42"/>
      <c r="B45" s="43"/>
      <c r="C45" s="3"/>
      <c r="D45" s="3"/>
      <c r="E45" s="7"/>
      <c r="F45" s="3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281" t="s">
        <v>14</v>
      </c>
      <c r="B46" s="282"/>
      <c r="C46" s="282"/>
      <c r="D46" s="283"/>
      <c r="E46" s="32" t="s">
        <v>12</v>
      </c>
      <c r="F46" s="1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44" t="str">
        <f>+A167</f>
        <v>3.1. Veículo Coletor Compactador 12 m³</v>
      </c>
      <c r="B47" s="20"/>
      <c r="C47" s="20"/>
      <c r="D47" s="36"/>
      <c r="E47" s="45">
        <f>C182</f>
        <v>3.3</v>
      </c>
      <c r="F47" s="1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44" t="str">
        <f>+A245</f>
        <v>3.2. Veículo picape 4x2</v>
      </c>
      <c r="B48" s="20"/>
      <c r="C48" s="20"/>
      <c r="D48" s="36"/>
      <c r="E48" s="45">
        <f>+C260</f>
        <v>1.1000000000000001</v>
      </c>
      <c r="F48" s="1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3"/>
      <c r="B49" s="3"/>
      <c r="C49" s="3"/>
      <c r="D49" s="1"/>
      <c r="E49" s="46"/>
      <c r="F49" s="1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47" t="s">
        <v>15</v>
      </c>
      <c r="B50" s="48">
        <v>1</v>
      </c>
      <c r="C50" s="17"/>
      <c r="D50" s="18"/>
      <c r="E50" s="49"/>
      <c r="F50" s="18"/>
      <c r="G50" s="17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customHeight="1" x14ac:dyDescent="0.2">
      <c r="A51" s="3"/>
      <c r="B51" s="3"/>
      <c r="C51" s="3"/>
      <c r="D51" s="1"/>
      <c r="E51" s="46"/>
      <c r="F51" s="1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8" t="s">
        <v>16</v>
      </c>
      <c r="B52" s="1"/>
      <c r="C52" s="1"/>
      <c r="D52" s="3"/>
      <c r="E52" s="3"/>
      <c r="F52" s="3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3"/>
      <c r="E53" s="3"/>
      <c r="F53" s="3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">
      <c r="A54" s="1" t="s">
        <v>17</v>
      </c>
      <c r="B54" s="1"/>
      <c r="C54" s="1"/>
      <c r="D54" s="3"/>
      <c r="E54" s="3"/>
      <c r="F54" s="3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">
      <c r="A55" s="50" t="s">
        <v>18</v>
      </c>
      <c r="B55" s="51" t="s">
        <v>19</v>
      </c>
      <c r="C55" s="51" t="s">
        <v>12</v>
      </c>
      <c r="D55" s="52" t="s">
        <v>20</v>
      </c>
      <c r="E55" s="52" t="s">
        <v>21</v>
      </c>
      <c r="F55" s="53" t="s">
        <v>22</v>
      </c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54" t="s">
        <v>23</v>
      </c>
      <c r="B56" s="55" t="s">
        <v>24</v>
      </c>
      <c r="C56" s="55">
        <v>1</v>
      </c>
      <c r="D56" s="56">
        <v>1816.57</v>
      </c>
      <c r="E56" s="57">
        <f t="shared" ref="E56:E58" si="1">C56*D56</f>
        <v>1816.57</v>
      </c>
      <c r="F56" s="3"/>
      <c r="G56" s="58" t="s">
        <v>25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59" t="s">
        <v>26</v>
      </c>
      <c r="B57" s="60" t="s">
        <v>27</v>
      </c>
      <c r="C57" s="61">
        <v>7.33</v>
      </c>
      <c r="D57" s="62">
        <f>D56/220*2</f>
        <v>16.514272727272726</v>
      </c>
      <c r="E57" s="62">
        <f t="shared" si="1"/>
        <v>121.04961909090908</v>
      </c>
      <c r="F57" s="3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59" t="s">
        <v>28</v>
      </c>
      <c r="B58" s="60" t="s">
        <v>27</v>
      </c>
      <c r="C58" s="61">
        <v>0</v>
      </c>
      <c r="D58" s="62">
        <f>D56/220*1.5</f>
        <v>12.385704545454544</v>
      </c>
      <c r="E58" s="62">
        <f t="shared" si="1"/>
        <v>0</v>
      </c>
      <c r="F58" s="3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59" t="s">
        <v>29</v>
      </c>
      <c r="B59" s="60" t="s">
        <v>30</v>
      </c>
      <c r="C59" s="1"/>
      <c r="D59" s="62">
        <f>63/302*(SUM(E57:E58))</f>
        <v>25.252072856712822</v>
      </c>
      <c r="E59" s="62">
        <f>D59</f>
        <v>25.252072856712822</v>
      </c>
      <c r="F59" s="3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59" t="s">
        <v>31</v>
      </c>
      <c r="B60" s="60" t="s">
        <v>6</v>
      </c>
      <c r="C60" s="60">
        <v>40</v>
      </c>
      <c r="D60" s="62">
        <f>SUM(E56:E59)</f>
        <v>1962.8716919476219</v>
      </c>
      <c r="E60" s="62">
        <f>C60*D60/100</f>
        <v>785.14867677904874</v>
      </c>
      <c r="F60" s="3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63" t="s">
        <v>32</v>
      </c>
      <c r="B61" s="64"/>
      <c r="C61" s="64"/>
      <c r="D61" s="65"/>
      <c r="E61" s="66">
        <f>SUM(E56:E60)</f>
        <v>2748.0203687266708</v>
      </c>
      <c r="F61" s="3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59" t="s">
        <v>33</v>
      </c>
      <c r="B62" s="60" t="s">
        <v>6</v>
      </c>
      <c r="C62" s="67">
        <f>'2.Encargos Sociais'!$C$37*100</f>
        <v>70.595951999999997</v>
      </c>
      <c r="D62" s="62">
        <f>E61</f>
        <v>2748.0203687266708</v>
      </c>
      <c r="E62" s="62">
        <f>D62*C62/100</f>
        <v>1939.9911404565034</v>
      </c>
      <c r="F62" s="3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63" t="s">
        <v>34</v>
      </c>
      <c r="B63" s="64"/>
      <c r="C63" s="64"/>
      <c r="D63" s="65"/>
      <c r="E63" s="66">
        <f>E61+E62</f>
        <v>4688.011509183174</v>
      </c>
      <c r="F63" s="3"/>
      <c r="G63" s="3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2.75" customHeight="1" x14ac:dyDescent="0.2">
      <c r="A64" s="59" t="s">
        <v>35</v>
      </c>
      <c r="B64" s="60" t="s">
        <v>36</v>
      </c>
      <c r="C64" s="69">
        <v>10</v>
      </c>
      <c r="D64" s="62">
        <f>E63</f>
        <v>4688.011509183174</v>
      </c>
      <c r="E64" s="62">
        <f>C64*D64</f>
        <v>46880.115091831743</v>
      </c>
      <c r="F64" s="3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70" t="s">
        <v>37</v>
      </c>
      <c r="E65" s="71">
        <f>$B$50</f>
        <v>1</v>
      </c>
      <c r="F65" s="72">
        <f>E64*E65</f>
        <v>46880.115091831743</v>
      </c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3"/>
      <c r="E66" s="3"/>
      <c r="F66" s="3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 t="s">
        <v>38</v>
      </c>
      <c r="B67" s="1"/>
      <c r="C67" s="1"/>
      <c r="D67" s="3"/>
      <c r="E67" s="3"/>
      <c r="F67" s="3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50" t="s">
        <v>18</v>
      </c>
      <c r="B68" s="51" t="s">
        <v>19</v>
      </c>
      <c r="C68" s="51" t="s">
        <v>12</v>
      </c>
      <c r="D68" s="52" t="s">
        <v>20</v>
      </c>
      <c r="E68" s="52" t="s">
        <v>21</v>
      </c>
      <c r="F68" s="53" t="s">
        <v>39</v>
      </c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 x14ac:dyDescent="0.2">
      <c r="A69" s="54" t="s">
        <v>40</v>
      </c>
      <c r="B69" s="55" t="s">
        <v>24</v>
      </c>
      <c r="C69" s="55">
        <v>1</v>
      </c>
      <c r="D69" s="56">
        <v>2075.3200000000002</v>
      </c>
      <c r="E69" s="57">
        <f>C69*D69</f>
        <v>2075.3200000000002</v>
      </c>
      <c r="F69" s="3"/>
      <c r="G69" s="58" t="s">
        <v>41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54" t="s">
        <v>42</v>
      </c>
      <c r="B70" s="55" t="s">
        <v>24</v>
      </c>
      <c r="C70" s="55">
        <v>1</v>
      </c>
      <c r="D70" s="56">
        <v>1412</v>
      </c>
      <c r="E70" s="57"/>
      <c r="F70" s="3"/>
      <c r="G70" s="17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 x14ac:dyDescent="0.2">
      <c r="A71" s="59" t="s">
        <v>26</v>
      </c>
      <c r="B71" s="60" t="s">
        <v>27</v>
      </c>
      <c r="C71" s="61">
        <v>7.33</v>
      </c>
      <c r="D71" s="62">
        <f>D69/220*2</f>
        <v>18.866545454545456</v>
      </c>
      <c r="E71" s="62">
        <f t="shared" ref="E71:E72" si="2">C71*D71</f>
        <v>138.29177818181819</v>
      </c>
      <c r="F71" s="3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59" t="s">
        <v>28</v>
      </c>
      <c r="B72" s="60" t="s">
        <v>27</v>
      </c>
      <c r="C72" s="61">
        <v>0</v>
      </c>
      <c r="D72" s="62">
        <f>D69/220*1.5</f>
        <v>14.149909090909091</v>
      </c>
      <c r="E72" s="62">
        <f t="shared" si="2"/>
        <v>0</v>
      </c>
      <c r="F72" s="3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59" t="s">
        <v>29</v>
      </c>
      <c r="B73" s="60" t="s">
        <v>30</v>
      </c>
      <c r="C73" s="1"/>
      <c r="D73" s="62">
        <f>63/302*(SUM(E71:E72))</f>
        <v>28.848947104154128</v>
      </c>
      <c r="E73" s="62">
        <f>D73</f>
        <v>28.848947104154128</v>
      </c>
      <c r="F73" s="3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59" t="s">
        <v>43</v>
      </c>
      <c r="B74" s="60"/>
      <c r="C74" s="45">
        <v>1</v>
      </c>
      <c r="D74" s="62"/>
      <c r="E74" s="62"/>
      <c r="F74" s="3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59" t="s">
        <v>31</v>
      </c>
      <c r="B75" s="60" t="s">
        <v>6</v>
      </c>
      <c r="C75" s="60">
        <v>40</v>
      </c>
      <c r="D75" s="62">
        <f>IF(C74=2,SUM(E69:E73),IF(C74=1,(SUM(E69:E73))*D70/D69,0))</f>
        <v>1525.7187055990366</v>
      </c>
      <c r="E75" s="62">
        <f>C75*D75/100</f>
        <v>610.28748223961463</v>
      </c>
      <c r="F75" s="3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73" t="s">
        <v>32</v>
      </c>
      <c r="B76" s="64"/>
      <c r="C76" s="64"/>
      <c r="D76" s="65"/>
      <c r="E76" s="74">
        <f>SUM(E69:E75)</f>
        <v>2852.7482075255871</v>
      </c>
      <c r="F76" s="17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59" t="s">
        <v>33</v>
      </c>
      <c r="B77" s="60" t="s">
        <v>6</v>
      </c>
      <c r="C77" s="67">
        <f>C62</f>
        <v>70.595951999999997</v>
      </c>
      <c r="D77" s="62">
        <f>E76</f>
        <v>2852.7482075255871</v>
      </c>
      <c r="E77" s="62">
        <f>D77*C77/100</f>
        <v>2013.9247552656236</v>
      </c>
      <c r="F77" s="3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73" t="s">
        <v>44</v>
      </c>
      <c r="B78" s="75"/>
      <c r="C78" s="75"/>
      <c r="D78" s="76"/>
      <c r="E78" s="74">
        <f>E76+E77</f>
        <v>4866.6729627912109</v>
      </c>
      <c r="F78" s="17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59" t="s">
        <v>35</v>
      </c>
      <c r="B79" s="60" t="s">
        <v>36</v>
      </c>
      <c r="C79" s="69">
        <v>4</v>
      </c>
      <c r="D79" s="62">
        <f>E78</f>
        <v>4866.6729627912109</v>
      </c>
      <c r="E79" s="62">
        <f>C79*D79</f>
        <v>19466.691851164844</v>
      </c>
      <c r="F79" s="3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70" t="s">
        <v>37</v>
      </c>
      <c r="E80" s="71">
        <f>$B$50</f>
        <v>1</v>
      </c>
      <c r="F80" s="72">
        <f>E79*E80</f>
        <v>19466.691851164844</v>
      </c>
      <c r="G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 x14ac:dyDescent="0.2">
      <c r="A81" s="1"/>
      <c r="B81" s="1"/>
      <c r="C81" s="1"/>
      <c r="D81" s="3"/>
      <c r="E81" s="3"/>
      <c r="F81" s="3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 t="s">
        <v>45</v>
      </c>
      <c r="B82" s="1"/>
      <c r="C82" s="1"/>
      <c r="D82" s="3"/>
      <c r="E82" s="3"/>
      <c r="F82" s="3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50" t="s">
        <v>18</v>
      </c>
      <c r="B83" s="51" t="s">
        <v>19</v>
      </c>
      <c r="C83" s="51" t="s">
        <v>12</v>
      </c>
      <c r="D83" s="52" t="s">
        <v>20</v>
      </c>
      <c r="E83" s="52" t="s">
        <v>21</v>
      </c>
      <c r="F83" s="53" t="s">
        <v>46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54" t="s">
        <v>40</v>
      </c>
      <c r="B84" s="55" t="s">
        <v>24</v>
      </c>
      <c r="C84" s="55">
        <v>1</v>
      </c>
      <c r="D84" s="56">
        <v>2543.1999999999998</v>
      </c>
      <c r="E84" s="57">
        <f>C84*D84</f>
        <v>2543.1999999999998</v>
      </c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54" t="s">
        <v>42</v>
      </c>
      <c r="B85" s="55" t="s">
        <v>24</v>
      </c>
      <c r="C85" s="55">
        <v>1</v>
      </c>
      <c r="D85" s="56">
        <v>1412</v>
      </c>
      <c r="E85" s="57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59" t="s">
        <v>26</v>
      </c>
      <c r="B86" s="60" t="s">
        <v>27</v>
      </c>
      <c r="C86" s="77">
        <v>7.33</v>
      </c>
      <c r="D86" s="62">
        <f>D84/220*2</f>
        <v>23.119999999999997</v>
      </c>
      <c r="E86" s="62">
        <f t="shared" ref="E86:E87" si="3">C86*D86</f>
        <v>169.46959999999999</v>
      </c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59" t="s">
        <v>28</v>
      </c>
      <c r="B87" s="60" t="s">
        <v>27</v>
      </c>
      <c r="C87" s="61">
        <v>0</v>
      </c>
      <c r="D87" s="62">
        <f>D84/220*1.5</f>
        <v>17.339999999999996</v>
      </c>
      <c r="E87" s="62">
        <f t="shared" si="3"/>
        <v>0</v>
      </c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59" t="s">
        <v>29</v>
      </c>
      <c r="B88" s="60" t="s">
        <v>30</v>
      </c>
      <c r="C88" s="1"/>
      <c r="D88" s="62">
        <f>63/302*(SUM(E86:E87))</f>
        <v>35.3529298013245</v>
      </c>
      <c r="E88" s="62">
        <f>D88</f>
        <v>35.3529298013245</v>
      </c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59" t="s">
        <v>43</v>
      </c>
      <c r="B89" s="60"/>
      <c r="C89" s="78">
        <v>1</v>
      </c>
      <c r="D89" s="62"/>
      <c r="E89" s="62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59" t="s">
        <v>31</v>
      </c>
      <c r="B90" s="60" t="s">
        <v>6</v>
      </c>
      <c r="C90" s="69">
        <v>40</v>
      </c>
      <c r="D90" s="62">
        <f>IF(C89=2,SUM(E84:E88),IF(C89=1,(SUM(E84:E88))*D85/D84,0))</f>
        <v>1525.7187055990366</v>
      </c>
      <c r="E90" s="62">
        <f>C90*D90/100</f>
        <v>610.28748223961463</v>
      </c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73" t="s">
        <v>32</v>
      </c>
      <c r="B91" s="64"/>
      <c r="C91" s="64"/>
      <c r="D91" s="65"/>
      <c r="E91" s="74">
        <f>SUM(E84:E90)</f>
        <v>3358.310012040939</v>
      </c>
      <c r="F91" s="1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59" t="s">
        <v>33</v>
      </c>
      <c r="B92" s="60" t="s">
        <v>6</v>
      </c>
      <c r="C92" s="67">
        <f>C77</f>
        <v>70.595951999999997</v>
      </c>
      <c r="D92" s="62">
        <f>E91</f>
        <v>3358.310012040939</v>
      </c>
      <c r="E92" s="62">
        <f>D92*C92/100</f>
        <v>2370.8309241116153</v>
      </c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73" t="s">
        <v>47</v>
      </c>
      <c r="B93" s="75"/>
      <c r="C93" s="75"/>
      <c r="D93" s="76"/>
      <c r="E93" s="74">
        <f>E91+E92</f>
        <v>5729.1409361525548</v>
      </c>
      <c r="F93" s="1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59" t="s">
        <v>35</v>
      </c>
      <c r="B94" s="60" t="s">
        <v>36</v>
      </c>
      <c r="C94" s="69">
        <v>1</v>
      </c>
      <c r="D94" s="62">
        <f>E93</f>
        <v>5729.1409361525548</v>
      </c>
      <c r="E94" s="62">
        <f>C94*D94</f>
        <v>5729.1409361525548</v>
      </c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70" t="s">
        <v>37</v>
      </c>
      <c r="E95" s="71">
        <f>$B$50</f>
        <v>1</v>
      </c>
      <c r="F95" s="72">
        <f>E94*E95</f>
        <v>5729.1409361525548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3"/>
      <c r="E96" s="3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 t="s">
        <v>48</v>
      </c>
      <c r="B97" s="79"/>
      <c r="C97" s="1"/>
      <c r="D97" s="1"/>
      <c r="E97" s="1"/>
      <c r="F97" s="3"/>
      <c r="G97" s="3"/>
      <c r="H97" s="1"/>
      <c r="I97" s="80"/>
      <c r="J97" s="80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50" t="s">
        <v>18</v>
      </c>
      <c r="B98" s="51" t="s">
        <v>19</v>
      </c>
      <c r="C98" s="51" t="s">
        <v>12</v>
      </c>
      <c r="D98" s="52" t="s">
        <v>20</v>
      </c>
      <c r="E98" s="52" t="s">
        <v>21</v>
      </c>
      <c r="F98" s="53" t="s">
        <v>49</v>
      </c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59" t="s">
        <v>50</v>
      </c>
      <c r="B99" s="60" t="s">
        <v>30</v>
      </c>
      <c r="C99" s="81">
        <v>1</v>
      </c>
      <c r="D99" s="82">
        <v>6</v>
      </c>
      <c r="E99" s="62"/>
      <c r="F99" s="3"/>
      <c r="G99" s="3"/>
      <c r="H99" s="8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59" t="s">
        <v>51</v>
      </c>
      <c r="B100" s="60" t="s">
        <v>52</v>
      </c>
      <c r="C100" s="83">
        <v>24</v>
      </c>
      <c r="D100" s="62"/>
      <c r="E100" s="62"/>
      <c r="F100" s="3"/>
      <c r="G100" s="80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59" t="s">
        <v>53</v>
      </c>
      <c r="B101" s="60" t="s">
        <v>54</v>
      </c>
      <c r="C101" s="84">
        <f>$C$100*2*(C64)</f>
        <v>480</v>
      </c>
      <c r="D101" s="57">
        <f>IFERROR((($C$100*2*$D$99)-(E56*0.06*C100/26))/($C$100*2),"-")</f>
        <v>3.9039576923076922</v>
      </c>
      <c r="E101" s="62">
        <f>IFERROR(C101*D101,"-")</f>
        <v>1873.8996923076922</v>
      </c>
      <c r="F101" s="3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59" t="s">
        <v>51</v>
      </c>
      <c r="B102" s="60" t="s">
        <v>52</v>
      </c>
      <c r="C102" s="83">
        <v>24</v>
      </c>
      <c r="D102" s="57"/>
      <c r="E102" s="57"/>
      <c r="F102" s="3"/>
      <c r="G102" s="58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54" t="s">
        <v>55</v>
      </c>
      <c r="B103" s="55" t="s">
        <v>54</v>
      </c>
      <c r="C103" s="84">
        <f>$C$102*2*C79</f>
        <v>192</v>
      </c>
      <c r="D103" s="57">
        <f>IFERROR((($C$102*2*$D$99)-(E69*0.06*C102/26))/($C$102*2),"-")</f>
        <v>3.6053999999999995</v>
      </c>
      <c r="E103" s="57">
        <f>IFERROR(C103*D103,"-")</f>
        <v>692.2367999999999</v>
      </c>
      <c r="F103" s="3"/>
      <c r="G103" s="3"/>
      <c r="H103" s="1"/>
      <c r="I103" s="80"/>
      <c r="J103" s="80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59" t="s">
        <v>51</v>
      </c>
      <c r="B104" s="60" t="s">
        <v>52</v>
      </c>
      <c r="C104" s="85">
        <v>26</v>
      </c>
      <c r="D104" s="57"/>
      <c r="E104" s="57"/>
      <c r="F104" s="3"/>
      <c r="G104" s="3"/>
      <c r="H104" s="1"/>
      <c r="I104" s="80"/>
      <c r="J104" s="80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54" t="s">
        <v>56</v>
      </c>
      <c r="B105" s="55" t="s">
        <v>54</v>
      </c>
      <c r="C105" s="84">
        <f>$C$104*2*C94</f>
        <v>52</v>
      </c>
      <c r="D105" s="57">
        <f>IFERROR((($C$104*2*$D$99)-(E84*0.06*C104/26))/($C$104*2),"-")</f>
        <v>3.0655384615384618</v>
      </c>
      <c r="E105" s="57">
        <f>IFERROR(C105*D105,"-")</f>
        <v>159.40800000000002</v>
      </c>
      <c r="F105" s="3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3.25" customHeight="1" x14ac:dyDescent="0.2">
      <c r="A106" s="262" t="s">
        <v>57</v>
      </c>
      <c r="B106" s="263"/>
      <c r="C106" s="263"/>
      <c r="D106" s="263"/>
      <c r="E106" s="264"/>
      <c r="F106" s="86">
        <f>SUM(E101:E105)</f>
        <v>2725.5444923076921</v>
      </c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3"/>
      <c r="E107" s="3"/>
      <c r="F107" s="3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 t="s">
        <v>58</v>
      </c>
      <c r="B108" s="1"/>
      <c r="C108" s="1"/>
      <c r="D108" s="3"/>
      <c r="E108" s="3"/>
      <c r="F108" s="17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50" t="s">
        <v>18</v>
      </c>
      <c r="B109" s="51" t="s">
        <v>19</v>
      </c>
      <c r="C109" s="51" t="s">
        <v>12</v>
      </c>
      <c r="D109" s="52" t="s">
        <v>20</v>
      </c>
      <c r="E109" s="52" t="s">
        <v>21</v>
      </c>
      <c r="F109" s="53" t="s">
        <v>59</v>
      </c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59" t="str">
        <f>+A101</f>
        <v>Coletor</v>
      </c>
      <c r="B110" s="60" t="s">
        <v>60</v>
      </c>
      <c r="C110" s="84">
        <f>C100*(E41)</f>
        <v>240</v>
      </c>
      <c r="D110" s="87">
        <f>23.68*(1-0.19)</f>
        <v>19.180800000000001</v>
      </c>
      <c r="E110" s="71">
        <f t="shared" ref="E110:E112" si="4">C110*D110</f>
        <v>4603.3920000000007</v>
      </c>
      <c r="F110" s="17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59" t="str">
        <f>+A103</f>
        <v>Motorista</v>
      </c>
      <c r="B111" s="60" t="s">
        <v>60</v>
      </c>
      <c r="C111" s="84">
        <f>C100*(E42)</f>
        <v>96</v>
      </c>
      <c r="D111" s="88">
        <f>16.52*(1-0.2)</f>
        <v>13.216000000000001</v>
      </c>
      <c r="E111" s="71">
        <f t="shared" si="4"/>
        <v>1268.7360000000001</v>
      </c>
      <c r="F111" s="17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59" t="str">
        <f>+A105</f>
        <v>Gerente</v>
      </c>
      <c r="B112" s="60" t="s">
        <v>60</v>
      </c>
      <c r="C112" s="84">
        <f>C104*(E43)</f>
        <v>26</v>
      </c>
      <c r="D112" s="87">
        <f>23.68*(1-0.19)</f>
        <v>19.180800000000001</v>
      </c>
      <c r="E112" s="71">
        <f t="shared" si="4"/>
        <v>498.70080000000002</v>
      </c>
      <c r="F112" s="17"/>
      <c r="G112" s="3"/>
      <c r="H112" s="1"/>
      <c r="I112" s="80"/>
      <c r="J112" s="80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3"/>
      <c r="E113" s="3"/>
      <c r="F113" s="86">
        <f>SUM(E110:E112)</f>
        <v>6370.8288000000002</v>
      </c>
      <c r="G113" s="3"/>
      <c r="H113" s="1"/>
      <c r="I113" s="80"/>
      <c r="J113" s="80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3"/>
      <c r="E114" s="3"/>
      <c r="F114" s="3"/>
      <c r="G114" s="3"/>
      <c r="H114" s="1"/>
      <c r="I114" s="80"/>
      <c r="J114" s="80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 t="s">
        <v>61</v>
      </c>
      <c r="B115" s="1"/>
      <c r="C115" s="1"/>
      <c r="D115" s="3"/>
      <c r="E115" s="3"/>
      <c r="F115" s="17"/>
      <c r="G115" s="3"/>
      <c r="H115" s="1"/>
      <c r="I115" s="80"/>
      <c r="J115" s="80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50" t="s">
        <v>18</v>
      </c>
      <c r="B116" s="51" t="s">
        <v>19</v>
      </c>
      <c r="C116" s="51" t="s">
        <v>12</v>
      </c>
      <c r="D116" s="52" t="s">
        <v>20</v>
      </c>
      <c r="E116" s="52" t="s">
        <v>21</v>
      </c>
      <c r="F116" s="53" t="s">
        <v>62</v>
      </c>
      <c r="G116" s="3"/>
      <c r="H116" s="1"/>
      <c r="I116" s="80"/>
      <c r="J116" s="80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59" t="str">
        <f t="shared" ref="A117:A119" si="5">+A110</f>
        <v>Coletor</v>
      </c>
      <c r="B117" s="60" t="s">
        <v>60</v>
      </c>
      <c r="C117" s="84">
        <f t="shared" ref="C117:C119" si="6">E41</f>
        <v>10</v>
      </c>
      <c r="D117" s="87">
        <v>0</v>
      </c>
      <c r="E117" s="71">
        <f t="shared" ref="E117:E119" si="7">C117*D117</f>
        <v>0</v>
      </c>
      <c r="F117" s="17"/>
      <c r="G117" s="3"/>
      <c r="H117" s="1"/>
      <c r="I117" s="80"/>
      <c r="J117" s="80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59" t="str">
        <f t="shared" si="5"/>
        <v>Motorista</v>
      </c>
      <c r="B118" s="60" t="s">
        <v>60</v>
      </c>
      <c r="C118" s="84">
        <f t="shared" si="6"/>
        <v>4</v>
      </c>
      <c r="D118" s="88">
        <f>125.35*(1-0.2)</f>
        <v>100.28</v>
      </c>
      <c r="E118" s="71">
        <f t="shared" si="7"/>
        <v>401.12</v>
      </c>
      <c r="F118" s="17"/>
      <c r="G118" s="3"/>
      <c r="H118" s="1"/>
      <c r="I118" s="80"/>
      <c r="J118" s="80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59" t="str">
        <f t="shared" si="5"/>
        <v>Gerente</v>
      </c>
      <c r="B119" s="60" t="s">
        <v>60</v>
      </c>
      <c r="C119" s="84">
        <f t="shared" si="6"/>
        <v>1</v>
      </c>
      <c r="D119" s="87">
        <v>0</v>
      </c>
      <c r="E119" s="71">
        <f t="shared" si="7"/>
        <v>0</v>
      </c>
      <c r="F119" s="17"/>
      <c r="G119" s="3"/>
      <c r="H119" s="1"/>
      <c r="I119" s="80"/>
      <c r="J119" s="80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70" t="s">
        <v>37</v>
      </c>
      <c r="E120" s="71">
        <f>$B$50</f>
        <v>1</v>
      </c>
      <c r="F120" s="86">
        <f>SUM(E117:E119)*E120</f>
        <v>401.12</v>
      </c>
      <c r="G120" s="3"/>
      <c r="H120" s="1"/>
      <c r="I120" s="80"/>
      <c r="J120" s="80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3"/>
      <c r="E121" s="3"/>
      <c r="F121" s="3"/>
      <c r="G121" s="3"/>
      <c r="H121" s="1"/>
      <c r="I121" s="80"/>
      <c r="J121" s="80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 t="s">
        <v>63</v>
      </c>
      <c r="B122" s="1"/>
      <c r="C122" s="1"/>
      <c r="D122" s="3"/>
      <c r="E122" s="3"/>
      <c r="F122" s="17"/>
      <c r="G122" s="3"/>
      <c r="H122" s="1"/>
      <c r="I122" s="80"/>
      <c r="J122" s="80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50" t="s">
        <v>18</v>
      </c>
      <c r="B123" s="51" t="s">
        <v>19</v>
      </c>
      <c r="C123" s="51" t="s">
        <v>12</v>
      </c>
      <c r="D123" s="52" t="s">
        <v>20</v>
      </c>
      <c r="E123" s="52" t="s">
        <v>21</v>
      </c>
      <c r="F123" s="53" t="s">
        <v>64</v>
      </c>
      <c r="G123" s="3"/>
      <c r="H123" s="1"/>
      <c r="I123" s="80"/>
      <c r="J123" s="80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59" t="str">
        <f t="shared" ref="A124:A126" si="8">+A117</f>
        <v>Coletor</v>
      </c>
      <c r="B124" s="60" t="s">
        <v>60</v>
      </c>
      <c r="C124" s="81">
        <v>11</v>
      </c>
      <c r="D124" s="88">
        <v>19.420000000000002</v>
      </c>
      <c r="E124" s="62">
        <f>C124*D124</f>
        <v>213.62</v>
      </c>
      <c r="F124" s="17"/>
      <c r="G124" s="3"/>
      <c r="H124" s="1"/>
      <c r="I124" s="80"/>
      <c r="J124" s="80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59" t="str">
        <f t="shared" si="8"/>
        <v>Motorista</v>
      </c>
      <c r="B125" s="60" t="s">
        <v>60</v>
      </c>
      <c r="C125" s="81">
        <f>E49</f>
        <v>0</v>
      </c>
      <c r="D125" s="87" t="s">
        <v>65</v>
      </c>
      <c r="E125" s="62" t="s">
        <v>65</v>
      </c>
      <c r="F125" s="17"/>
      <c r="G125" s="3"/>
      <c r="H125" s="1"/>
      <c r="I125" s="80"/>
      <c r="J125" s="80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59" t="str">
        <f t="shared" si="8"/>
        <v>Gerente</v>
      </c>
      <c r="B126" s="60" t="s">
        <v>60</v>
      </c>
      <c r="C126" s="81">
        <f>C119</f>
        <v>1</v>
      </c>
      <c r="D126" s="88">
        <v>19.420000000000002</v>
      </c>
      <c r="E126" s="62">
        <f>C126*D126</f>
        <v>19.420000000000002</v>
      </c>
      <c r="F126" s="17"/>
      <c r="G126" s="3"/>
      <c r="H126" s="1"/>
      <c r="I126" s="80"/>
      <c r="J126" s="80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70" t="s">
        <v>37</v>
      </c>
      <c r="E127" s="71">
        <f>$B$50</f>
        <v>1</v>
      </c>
      <c r="F127" s="86">
        <f>SUM(E124:E126)*E127</f>
        <v>233.04000000000002</v>
      </c>
      <c r="G127" s="3"/>
      <c r="H127" s="1"/>
      <c r="I127" s="80"/>
      <c r="J127" s="80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3"/>
      <c r="E128" s="3"/>
      <c r="F128" s="3"/>
      <c r="G128" s="3"/>
      <c r="H128" s="1"/>
      <c r="I128" s="80"/>
      <c r="J128" s="80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89" t="s">
        <v>66</v>
      </c>
      <c r="B129" s="90"/>
      <c r="C129" s="90"/>
      <c r="D129" s="30"/>
      <c r="E129" s="91"/>
      <c r="F129" s="86">
        <f>F127+F120+F113+F106+F95+F80+F65</f>
        <v>81806.481171456835</v>
      </c>
      <c r="G129" s="3"/>
      <c r="H129" s="1"/>
      <c r="I129" s="80"/>
      <c r="J129" s="80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3"/>
      <c r="E130" s="3"/>
      <c r="F130" s="3"/>
      <c r="G130" s="3"/>
      <c r="H130" s="1"/>
      <c r="I130" s="80"/>
      <c r="J130" s="80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8" t="s">
        <v>67</v>
      </c>
      <c r="B131" s="1"/>
      <c r="C131" s="1"/>
      <c r="D131" s="3"/>
      <c r="E131" s="3"/>
      <c r="F131" s="3"/>
      <c r="G131" s="3"/>
      <c r="H131" s="1"/>
      <c r="I131" s="80"/>
      <c r="J131" s="80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3"/>
      <c r="E132" s="3"/>
      <c r="F132" s="3"/>
      <c r="G132" s="3"/>
      <c r="H132" s="1"/>
      <c r="I132" s="80"/>
      <c r="J132" s="80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 t="s">
        <v>68</v>
      </c>
      <c r="B133" s="1"/>
      <c r="C133" s="1"/>
      <c r="D133" s="3"/>
      <c r="E133" s="3"/>
      <c r="F133" s="3"/>
      <c r="G133" s="3"/>
      <c r="H133" s="1"/>
      <c r="I133" s="80"/>
      <c r="J133" s="80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3"/>
      <c r="E134" s="3"/>
      <c r="F134" s="3"/>
      <c r="G134" s="3"/>
      <c r="H134" s="1"/>
      <c r="I134" s="80"/>
      <c r="J134" s="80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50" t="s">
        <v>18</v>
      </c>
      <c r="B135" s="51" t="s">
        <v>19</v>
      </c>
      <c r="C135" s="92" t="s">
        <v>69</v>
      </c>
      <c r="D135" s="52" t="s">
        <v>20</v>
      </c>
      <c r="E135" s="52" t="s">
        <v>21</v>
      </c>
      <c r="F135" s="53" t="s">
        <v>70</v>
      </c>
      <c r="G135" s="3"/>
      <c r="H135" s="1"/>
      <c r="I135" s="80"/>
      <c r="J135" s="80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54" t="s">
        <v>71</v>
      </c>
      <c r="B136" s="55" t="s">
        <v>60</v>
      </c>
      <c r="C136" s="93">
        <v>6</v>
      </c>
      <c r="D136" s="94">
        <v>150</v>
      </c>
      <c r="E136" s="57">
        <f t="shared" ref="E136:E145" si="9">IFERROR(D136/C136,0)</f>
        <v>25</v>
      </c>
      <c r="F136" s="3"/>
      <c r="G136" s="3"/>
      <c r="H136" s="1"/>
      <c r="I136" s="80"/>
      <c r="J136" s="80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59" t="s">
        <v>72</v>
      </c>
      <c r="B137" s="60" t="s">
        <v>60</v>
      </c>
      <c r="C137" s="93">
        <v>3</v>
      </c>
      <c r="D137" s="94">
        <v>55</v>
      </c>
      <c r="E137" s="57">
        <f t="shared" si="9"/>
        <v>18.333333333333332</v>
      </c>
      <c r="F137" s="3"/>
      <c r="G137" s="3"/>
      <c r="H137" s="1"/>
      <c r="I137" s="80"/>
      <c r="J137" s="80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59" t="s">
        <v>73</v>
      </c>
      <c r="B138" s="60" t="s">
        <v>60</v>
      </c>
      <c r="C138" s="93">
        <v>3</v>
      </c>
      <c r="D138" s="94">
        <v>30</v>
      </c>
      <c r="E138" s="57">
        <f t="shared" si="9"/>
        <v>10</v>
      </c>
      <c r="F138" s="3"/>
      <c r="G138" s="3"/>
      <c r="H138" s="1"/>
      <c r="I138" s="80"/>
      <c r="J138" s="80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59" t="s">
        <v>74</v>
      </c>
      <c r="B139" s="60" t="s">
        <v>60</v>
      </c>
      <c r="C139" s="93">
        <v>6</v>
      </c>
      <c r="D139" s="94">
        <v>25</v>
      </c>
      <c r="E139" s="57">
        <f t="shared" si="9"/>
        <v>4.166666666666667</v>
      </c>
      <c r="F139" s="3"/>
      <c r="G139" s="3"/>
      <c r="H139" s="1"/>
      <c r="I139" s="80"/>
      <c r="J139" s="80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59" t="s">
        <v>75</v>
      </c>
      <c r="B140" s="60" t="s">
        <v>76</v>
      </c>
      <c r="C140" s="93">
        <v>6</v>
      </c>
      <c r="D140" s="94">
        <v>70</v>
      </c>
      <c r="E140" s="57">
        <f t="shared" si="9"/>
        <v>11.666666666666666</v>
      </c>
      <c r="F140" s="3"/>
      <c r="G140" s="3"/>
      <c r="H140" s="1"/>
      <c r="I140" s="80"/>
      <c r="J140" s="80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59" t="s">
        <v>77</v>
      </c>
      <c r="B141" s="60" t="s">
        <v>76</v>
      </c>
      <c r="C141" s="93">
        <v>1</v>
      </c>
      <c r="D141" s="94">
        <v>10</v>
      </c>
      <c r="E141" s="57">
        <f t="shared" si="9"/>
        <v>10</v>
      </c>
      <c r="F141" s="3"/>
      <c r="G141" s="3"/>
      <c r="H141" s="1"/>
      <c r="I141" s="80"/>
      <c r="J141" s="80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59" t="s">
        <v>78</v>
      </c>
      <c r="B142" s="60" t="s">
        <v>60</v>
      </c>
      <c r="C142" s="93">
        <v>6</v>
      </c>
      <c r="D142" s="94">
        <v>40</v>
      </c>
      <c r="E142" s="57">
        <f t="shared" si="9"/>
        <v>6.666666666666667</v>
      </c>
      <c r="F142" s="3"/>
      <c r="G142" s="3"/>
      <c r="H142" s="1"/>
      <c r="I142" s="80"/>
      <c r="J142" s="80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95" t="s">
        <v>79</v>
      </c>
      <c r="B143" s="96" t="s">
        <v>60</v>
      </c>
      <c r="C143" s="93">
        <v>6</v>
      </c>
      <c r="D143" s="94">
        <v>25</v>
      </c>
      <c r="E143" s="57">
        <f t="shared" si="9"/>
        <v>4.166666666666667</v>
      </c>
      <c r="F143" s="97"/>
      <c r="G143" s="3"/>
      <c r="H143" s="1"/>
      <c r="I143" s="80"/>
      <c r="J143" s="80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59" t="s">
        <v>80</v>
      </c>
      <c r="B144" s="60" t="s">
        <v>76</v>
      </c>
      <c r="C144" s="98">
        <v>0.5</v>
      </c>
      <c r="D144" s="94">
        <v>14</v>
      </c>
      <c r="E144" s="57">
        <f t="shared" si="9"/>
        <v>28</v>
      </c>
      <c r="F144" s="3"/>
      <c r="G144" s="3"/>
      <c r="H144" s="1"/>
      <c r="I144" s="80"/>
      <c r="J144" s="80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59" t="s">
        <v>81</v>
      </c>
      <c r="B145" s="60" t="s">
        <v>82</v>
      </c>
      <c r="C145" s="93">
        <v>1</v>
      </c>
      <c r="D145" s="94">
        <v>17</v>
      </c>
      <c r="E145" s="57">
        <f t="shared" si="9"/>
        <v>17</v>
      </c>
      <c r="F145" s="3"/>
      <c r="G145" s="3"/>
      <c r="H145" s="1"/>
      <c r="I145" s="80"/>
      <c r="J145" s="80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59" t="s">
        <v>83</v>
      </c>
      <c r="B146" s="60" t="s">
        <v>84</v>
      </c>
      <c r="C146" s="45">
        <v>1</v>
      </c>
      <c r="D146" s="94">
        <v>90</v>
      </c>
      <c r="E146" s="62">
        <f t="shared" ref="E146:E147" si="10">C146*D146</f>
        <v>90</v>
      </c>
      <c r="F146" s="3"/>
      <c r="G146" s="3"/>
      <c r="H146" s="1"/>
      <c r="I146" s="80"/>
      <c r="J146" s="80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59" t="s">
        <v>35</v>
      </c>
      <c r="B147" s="60" t="s">
        <v>36</v>
      </c>
      <c r="C147" s="45">
        <f>E41</f>
        <v>10</v>
      </c>
      <c r="D147" s="62">
        <f>+SUM(E136:E146)</f>
        <v>225</v>
      </c>
      <c r="E147" s="62">
        <f t="shared" si="10"/>
        <v>2250</v>
      </c>
      <c r="F147" s="3"/>
      <c r="G147" s="3"/>
      <c r="H147" s="1"/>
      <c r="I147" s="80"/>
      <c r="J147" s="80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70" t="s">
        <v>37</v>
      </c>
      <c r="E148" s="71">
        <f>$B$50</f>
        <v>1</v>
      </c>
      <c r="F148" s="72">
        <f>E147*E148</f>
        <v>2250</v>
      </c>
      <c r="G148" s="3"/>
      <c r="H148" s="1"/>
      <c r="I148" s="80"/>
      <c r="J148" s="80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3"/>
      <c r="E149" s="3"/>
      <c r="F149" s="3"/>
      <c r="G149" s="3"/>
      <c r="H149" s="1"/>
      <c r="I149" s="80"/>
      <c r="J149" s="80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 t="s">
        <v>85</v>
      </c>
      <c r="B150" s="1"/>
      <c r="C150" s="1"/>
      <c r="D150" s="3"/>
      <c r="E150" s="3"/>
      <c r="F150" s="3"/>
      <c r="G150" s="3"/>
      <c r="H150" s="1"/>
      <c r="I150" s="80"/>
      <c r="J150" s="80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3"/>
      <c r="E151" s="3"/>
      <c r="F151" s="3"/>
      <c r="G151" s="3"/>
      <c r="H151" s="1"/>
      <c r="I151" s="80"/>
      <c r="J151" s="80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50" t="s">
        <v>18</v>
      </c>
      <c r="B152" s="51" t="s">
        <v>19</v>
      </c>
      <c r="C152" s="92" t="s">
        <v>69</v>
      </c>
      <c r="D152" s="52" t="s">
        <v>20</v>
      </c>
      <c r="E152" s="52" t="s">
        <v>21</v>
      </c>
      <c r="F152" s="53" t="s">
        <v>86</v>
      </c>
      <c r="G152" s="3"/>
      <c r="H152" s="1"/>
      <c r="I152" s="80"/>
      <c r="J152" s="80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54" t="s">
        <v>71</v>
      </c>
      <c r="B153" s="55" t="s">
        <v>60</v>
      </c>
      <c r="C153" s="93">
        <v>12</v>
      </c>
      <c r="D153" s="57">
        <f t="shared" ref="D153:D155" si="11">+D136</f>
        <v>150</v>
      </c>
      <c r="E153" s="57">
        <f t="shared" ref="E153:E158" si="12">IFERROR(D153/C153,0)</f>
        <v>12.5</v>
      </c>
      <c r="F153" s="3"/>
      <c r="G153" s="3"/>
      <c r="H153" s="1"/>
      <c r="I153" s="80"/>
      <c r="J153" s="80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59" t="s">
        <v>72</v>
      </c>
      <c r="B154" s="60" t="s">
        <v>60</v>
      </c>
      <c r="C154" s="93">
        <v>3</v>
      </c>
      <c r="D154" s="62">
        <f t="shared" si="11"/>
        <v>55</v>
      </c>
      <c r="E154" s="57">
        <f t="shared" si="12"/>
        <v>18.333333333333332</v>
      </c>
      <c r="F154" s="3"/>
      <c r="G154" s="3"/>
      <c r="H154" s="1"/>
      <c r="I154" s="80"/>
      <c r="J154" s="80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59" t="s">
        <v>73</v>
      </c>
      <c r="B155" s="60" t="s">
        <v>60</v>
      </c>
      <c r="C155" s="93">
        <v>3</v>
      </c>
      <c r="D155" s="62">
        <f t="shared" si="11"/>
        <v>30</v>
      </c>
      <c r="E155" s="57">
        <f t="shared" si="12"/>
        <v>10</v>
      </c>
      <c r="F155" s="3"/>
      <c r="G155" s="3"/>
      <c r="H155" s="1"/>
      <c r="I155" s="80"/>
      <c r="J155" s="80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59" t="s">
        <v>87</v>
      </c>
      <c r="B156" s="60" t="s">
        <v>76</v>
      </c>
      <c r="C156" s="93">
        <v>6</v>
      </c>
      <c r="D156" s="62">
        <f>+D140</f>
        <v>70</v>
      </c>
      <c r="E156" s="57">
        <f t="shared" si="12"/>
        <v>11.666666666666666</v>
      </c>
      <c r="F156" s="3"/>
      <c r="G156" s="3"/>
      <c r="H156" s="1"/>
      <c r="I156" s="80"/>
      <c r="J156" s="80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59" t="s">
        <v>78</v>
      </c>
      <c r="B157" s="60" t="s">
        <v>60</v>
      </c>
      <c r="C157" s="93">
        <v>6</v>
      </c>
      <c r="D157" s="62">
        <f>+D142</f>
        <v>40</v>
      </c>
      <c r="E157" s="57">
        <f t="shared" si="12"/>
        <v>6.666666666666667</v>
      </c>
      <c r="F157" s="3"/>
      <c r="G157" s="3"/>
      <c r="H157" s="1"/>
      <c r="I157" s="80"/>
      <c r="J157" s="80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59" t="s">
        <v>81</v>
      </c>
      <c r="B158" s="60" t="s">
        <v>82</v>
      </c>
      <c r="C158" s="93">
        <v>2</v>
      </c>
      <c r="D158" s="62">
        <f>+D145</f>
        <v>17</v>
      </c>
      <c r="E158" s="57">
        <f t="shared" si="12"/>
        <v>8.5</v>
      </c>
      <c r="F158" s="3"/>
      <c r="G158" s="3"/>
      <c r="H158" s="1"/>
      <c r="I158" s="80"/>
      <c r="J158" s="80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59" t="s">
        <v>83</v>
      </c>
      <c r="B159" s="60" t="s">
        <v>84</v>
      </c>
      <c r="C159" s="45">
        <v>1</v>
      </c>
      <c r="D159" s="94">
        <v>90</v>
      </c>
      <c r="E159" s="62">
        <f t="shared" ref="E159:E160" si="13">C159*D159</f>
        <v>90</v>
      </c>
      <c r="F159" s="3"/>
      <c r="G159" s="3"/>
      <c r="H159" s="1"/>
      <c r="I159" s="80"/>
      <c r="J159" s="80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59" t="s">
        <v>35</v>
      </c>
      <c r="B160" s="60" t="s">
        <v>36</v>
      </c>
      <c r="C160" s="45">
        <f>E42+E43</f>
        <v>5</v>
      </c>
      <c r="D160" s="62">
        <f>+SUM(E153:E159)</f>
        <v>157.66666666666666</v>
      </c>
      <c r="E160" s="62">
        <f t="shared" si="13"/>
        <v>788.33333333333326</v>
      </c>
      <c r="F160" s="3"/>
      <c r="G160" s="3"/>
      <c r="H160" s="1"/>
      <c r="I160" s="80"/>
      <c r="J160" s="80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70" t="s">
        <v>37</v>
      </c>
      <c r="E161" s="71">
        <f>$B$50</f>
        <v>1</v>
      </c>
      <c r="F161" s="72">
        <f>E160*E161</f>
        <v>788.33333333333326</v>
      </c>
      <c r="G161" s="3"/>
      <c r="H161" s="1"/>
      <c r="I161" s="80"/>
      <c r="J161" s="80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3"/>
      <c r="E162" s="3"/>
      <c r="F162" s="3"/>
      <c r="G162" s="3"/>
      <c r="H162" s="1"/>
      <c r="I162" s="80"/>
      <c r="J162" s="80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89" t="s">
        <v>88</v>
      </c>
      <c r="B163" s="99"/>
      <c r="C163" s="99"/>
      <c r="D163" s="100"/>
      <c r="E163" s="101"/>
      <c r="F163" s="102">
        <f>+F148+F161</f>
        <v>3038.333333333333</v>
      </c>
      <c r="G163" s="3"/>
      <c r="H163" s="1"/>
      <c r="I163" s="80"/>
      <c r="J163" s="80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3"/>
      <c r="E164" s="3"/>
      <c r="F164" s="3"/>
      <c r="G164" s="3"/>
      <c r="H164" s="1"/>
      <c r="I164" s="80"/>
      <c r="J164" s="80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8" t="s">
        <v>89</v>
      </c>
      <c r="B165" s="1"/>
      <c r="C165" s="1"/>
      <c r="D165" s="3"/>
      <c r="E165" s="3"/>
      <c r="F165" s="3"/>
      <c r="G165" s="3"/>
      <c r="H165" s="1"/>
      <c r="I165" s="80"/>
      <c r="J165" s="80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03"/>
      <c r="C166" s="1"/>
      <c r="D166" s="3"/>
      <c r="E166" s="3"/>
      <c r="F166" s="3"/>
      <c r="G166" s="3"/>
      <c r="H166" s="1"/>
      <c r="I166" s="80"/>
      <c r="J166" s="80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 t="s">
        <v>90</v>
      </c>
      <c r="B167" s="1"/>
      <c r="C167" s="1"/>
      <c r="D167" s="3"/>
      <c r="E167" s="3"/>
      <c r="F167" s="3"/>
      <c r="G167" s="3"/>
      <c r="H167" s="1"/>
      <c r="I167" s="80"/>
      <c r="J167" s="80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3"/>
      <c r="E168" s="3"/>
      <c r="F168" s="3"/>
      <c r="G168" s="3"/>
      <c r="H168" s="1"/>
      <c r="I168" s="80"/>
      <c r="J168" s="80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03" t="s">
        <v>91</v>
      </c>
      <c r="B169" s="1"/>
      <c r="C169" s="1"/>
      <c r="D169" s="3"/>
      <c r="E169" s="3"/>
      <c r="F169" s="3"/>
      <c r="G169" s="3"/>
      <c r="H169" s="1"/>
      <c r="I169" s="80"/>
      <c r="J169" s="80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50" t="s">
        <v>18</v>
      </c>
      <c r="B170" s="51" t="s">
        <v>19</v>
      </c>
      <c r="C170" s="51" t="s">
        <v>12</v>
      </c>
      <c r="D170" s="52" t="s">
        <v>20</v>
      </c>
      <c r="E170" s="52" t="s">
        <v>21</v>
      </c>
      <c r="F170" s="53" t="s">
        <v>92</v>
      </c>
      <c r="G170" s="3"/>
      <c r="H170" s="1"/>
      <c r="I170" s="80"/>
      <c r="J170" s="80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54" t="s">
        <v>93</v>
      </c>
      <c r="B171" s="55" t="s">
        <v>60</v>
      </c>
      <c r="C171" s="55">
        <v>1</v>
      </c>
      <c r="D171" s="94">
        <v>550000</v>
      </c>
      <c r="E171" s="57">
        <f>C171*D171</f>
        <v>550000</v>
      </c>
      <c r="F171" s="3"/>
      <c r="G171" s="3"/>
      <c r="H171" s="1"/>
      <c r="I171" s="80"/>
      <c r="J171" s="80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59" t="s">
        <v>94</v>
      </c>
      <c r="B172" s="60" t="s">
        <v>95</v>
      </c>
      <c r="C172" s="69">
        <v>10</v>
      </c>
      <c r="D172" s="62"/>
      <c r="E172" s="62"/>
      <c r="F172" s="3"/>
      <c r="G172" s="3"/>
      <c r="H172" s="1"/>
      <c r="I172" s="80"/>
      <c r="J172" s="80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59" t="s">
        <v>96</v>
      </c>
      <c r="B173" s="60" t="s">
        <v>95</v>
      </c>
      <c r="C173" s="69">
        <v>0</v>
      </c>
      <c r="D173" s="62"/>
      <c r="E173" s="62"/>
      <c r="F173" s="104"/>
      <c r="G173" s="3"/>
      <c r="H173" s="1"/>
      <c r="I173" s="80"/>
      <c r="J173" s="80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59" t="s">
        <v>97</v>
      </c>
      <c r="B174" s="60" t="s">
        <v>6</v>
      </c>
      <c r="C174" s="67">
        <f>IFERROR(VLOOKUP(C172,'5. Depreciação'!A3:B17,2,FALSE),0)</f>
        <v>65.180000000000007</v>
      </c>
      <c r="D174" s="62">
        <f>E171</f>
        <v>550000</v>
      </c>
      <c r="E174" s="62">
        <f>C174*D174/100</f>
        <v>358490.00000000006</v>
      </c>
      <c r="F174" s="3"/>
      <c r="G174" s="3"/>
      <c r="H174" s="1"/>
      <c r="I174" s="80"/>
      <c r="J174" s="80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05" t="s">
        <v>98</v>
      </c>
      <c r="B175" s="106" t="s">
        <v>24</v>
      </c>
      <c r="C175" s="106">
        <f>C172*12</f>
        <v>120</v>
      </c>
      <c r="D175" s="107">
        <f>IF(C173&lt;=C172,E174,0)</f>
        <v>358490.00000000006</v>
      </c>
      <c r="E175" s="107">
        <f>IFERROR(D175/C175,0)</f>
        <v>2987.416666666667</v>
      </c>
      <c r="F175" s="3"/>
      <c r="G175" s="3"/>
      <c r="H175" s="1"/>
      <c r="I175" s="80"/>
      <c r="J175" s="80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54" t="s">
        <v>99</v>
      </c>
      <c r="B176" s="55" t="s">
        <v>60</v>
      </c>
      <c r="C176" s="55">
        <f>C171</f>
        <v>1</v>
      </c>
      <c r="D176" s="94">
        <v>200000</v>
      </c>
      <c r="E176" s="57">
        <f>C176*D176</f>
        <v>200000</v>
      </c>
      <c r="F176" s="3"/>
      <c r="G176" s="3"/>
      <c r="H176" s="1"/>
      <c r="I176" s="80"/>
      <c r="J176" s="80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59" t="s">
        <v>100</v>
      </c>
      <c r="B177" s="60" t="s">
        <v>95</v>
      </c>
      <c r="C177" s="69">
        <v>10</v>
      </c>
      <c r="D177" s="62"/>
      <c r="E177" s="62"/>
      <c r="F177" s="3"/>
      <c r="G177" s="3"/>
      <c r="H177" s="1"/>
      <c r="I177" s="80"/>
      <c r="J177" s="80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59" t="s">
        <v>101</v>
      </c>
      <c r="B178" s="60" t="s">
        <v>95</v>
      </c>
      <c r="C178" s="69">
        <v>0</v>
      </c>
      <c r="D178" s="62"/>
      <c r="E178" s="62"/>
      <c r="F178" s="10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59" t="s">
        <v>102</v>
      </c>
      <c r="B179" s="60" t="s">
        <v>6</v>
      </c>
      <c r="C179" s="108">
        <f>IFERROR(VLOOKUP(C177,'5. Depreciação'!A3:B17,2,FALSE),0)</f>
        <v>65.180000000000007</v>
      </c>
      <c r="D179" s="62">
        <f>E176</f>
        <v>200000</v>
      </c>
      <c r="E179" s="62">
        <f>C179*D179/100</f>
        <v>130360.00000000001</v>
      </c>
      <c r="F179" s="3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73" t="s">
        <v>103</v>
      </c>
      <c r="B180" s="109" t="s">
        <v>24</v>
      </c>
      <c r="C180" s="109">
        <f>C177*12</f>
        <v>120</v>
      </c>
      <c r="D180" s="74">
        <f>IF(C178&lt;=C177,E179,0)</f>
        <v>130360.00000000001</v>
      </c>
      <c r="E180" s="74">
        <f>IFERROR(D180/C180,0)</f>
        <v>1086.3333333333335</v>
      </c>
      <c r="F180" s="3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63" t="s">
        <v>104</v>
      </c>
      <c r="B181" s="64"/>
      <c r="C181" s="64"/>
      <c r="D181" s="65"/>
      <c r="E181" s="66">
        <f>E175+E180</f>
        <v>4073.7500000000005</v>
      </c>
      <c r="F181" s="3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73" t="s">
        <v>105</v>
      </c>
      <c r="B182" s="109" t="s">
        <v>60</v>
      </c>
      <c r="C182" s="69">
        <v>3.3</v>
      </c>
      <c r="D182" s="74">
        <f>E181</f>
        <v>4073.7500000000005</v>
      </c>
      <c r="E182" s="66">
        <f>C182*D182</f>
        <v>13443.375</v>
      </c>
      <c r="F182" s="3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10"/>
      <c r="B183" s="110"/>
      <c r="C183" s="110"/>
      <c r="D183" s="70" t="s">
        <v>37</v>
      </c>
      <c r="E183" s="71">
        <f>$B$50</f>
        <v>1</v>
      </c>
      <c r="F183" s="102">
        <f>E182*E183</f>
        <v>13443.375</v>
      </c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 customHeight="1" x14ac:dyDescent="0.2">
      <c r="A184" s="265" t="s">
        <v>106</v>
      </c>
      <c r="B184" s="266"/>
      <c r="C184" s="266"/>
      <c r="D184" s="266"/>
      <c r="E184" s="3"/>
      <c r="F184" s="111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3"/>
      <c r="E185" s="3"/>
      <c r="F185" s="3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03" t="s">
        <v>107</v>
      </c>
      <c r="B186" s="1"/>
      <c r="C186" s="1"/>
      <c r="D186" s="3"/>
      <c r="E186" s="3"/>
      <c r="F186" s="3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12" t="s">
        <v>18</v>
      </c>
      <c r="B187" s="113" t="s">
        <v>19</v>
      </c>
      <c r="C187" s="113" t="s">
        <v>12</v>
      </c>
      <c r="D187" s="52" t="s">
        <v>20</v>
      </c>
      <c r="E187" s="114" t="s">
        <v>21</v>
      </c>
      <c r="F187" s="53" t="s">
        <v>108</v>
      </c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59" t="s">
        <v>109</v>
      </c>
      <c r="B188" s="60" t="s">
        <v>60</v>
      </c>
      <c r="C188" s="55">
        <v>1</v>
      </c>
      <c r="D188" s="62">
        <f>D171</f>
        <v>550000</v>
      </c>
      <c r="E188" s="62">
        <f>C188*D188</f>
        <v>550000</v>
      </c>
      <c r="F188" s="104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59" t="s">
        <v>110</v>
      </c>
      <c r="B189" s="60" t="s">
        <v>6</v>
      </c>
      <c r="C189" s="115">
        <v>11.25</v>
      </c>
      <c r="D189" s="62"/>
      <c r="E189" s="62"/>
      <c r="F189" s="104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59" t="s">
        <v>111</v>
      </c>
      <c r="B190" s="60" t="s">
        <v>30</v>
      </c>
      <c r="C190" s="62">
        <f>IFERROR(IF(C173&lt;=C172,E171-(C174/(100*C172)*C173)*E171,E171-E174),0)</f>
        <v>550000</v>
      </c>
      <c r="D190" s="62"/>
      <c r="E190" s="62"/>
      <c r="F190" s="104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59" t="s">
        <v>112</v>
      </c>
      <c r="B191" s="60" t="s">
        <v>30</v>
      </c>
      <c r="C191" s="62">
        <f>IFERROR(IF(C173&gt;=C172,C190,((((C190)-(E171-E174))*(((C172-C173)+1)/(2*(C172-C173))))+(E171-E174))),0)</f>
        <v>388679.5</v>
      </c>
      <c r="D191" s="62"/>
      <c r="E191" s="62"/>
      <c r="F191" s="104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05" t="s">
        <v>113</v>
      </c>
      <c r="B192" s="106" t="s">
        <v>30</v>
      </c>
      <c r="C192" s="106"/>
      <c r="D192" s="107">
        <f>C189*C191/12/100</f>
        <v>3643.8703125000002</v>
      </c>
      <c r="E192" s="107">
        <f>D192</f>
        <v>3643.8703125000002</v>
      </c>
      <c r="F192" s="104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54" t="s">
        <v>114</v>
      </c>
      <c r="B193" s="55" t="s">
        <v>60</v>
      </c>
      <c r="C193" s="55">
        <f t="shared" ref="C193:D193" si="14">C176</f>
        <v>1</v>
      </c>
      <c r="D193" s="57">
        <f t="shared" si="14"/>
        <v>200000</v>
      </c>
      <c r="E193" s="57">
        <f>C193*D193</f>
        <v>200000</v>
      </c>
      <c r="F193" s="104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59" t="s">
        <v>110</v>
      </c>
      <c r="B194" s="60" t="s">
        <v>6</v>
      </c>
      <c r="C194" s="60">
        <f>C189</f>
        <v>11.25</v>
      </c>
      <c r="D194" s="62"/>
      <c r="E194" s="62"/>
      <c r="F194" s="104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59" t="s">
        <v>115</v>
      </c>
      <c r="B195" s="60" t="s">
        <v>30</v>
      </c>
      <c r="C195" s="62">
        <f>IFERROR(IF(C178&lt;=C177,E176-(C179/(100*C177)*C178)*E176,E176-E179),0)</f>
        <v>200000</v>
      </c>
      <c r="D195" s="62"/>
      <c r="E195" s="62"/>
      <c r="F195" s="104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59" t="s">
        <v>116</v>
      </c>
      <c r="B196" s="60" t="s">
        <v>30</v>
      </c>
      <c r="C196" s="62">
        <f>IFERROR(IF(C178&gt;=C177,C195,((((C195)-(E176-E179))*(((C177-C178)+1)/(2*(C177-C178))))+(E176-E179))),0)</f>
        <v>141338</v>
      </c>
      <c r="D196" s="62"/>
      <c r="E196" s="62"/>
      <c r="F196" s="104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73" t="s">
        <v>117</v>
      </c>
      <c r="B197" s="109" t="s">
        <v>30</v>
      </c>
      <c r="C197" s="109"/>
      <c r="D197" s="74">
        <f>C194*C196/12/100</f>
        <v>1325.04375</v>
      </c>
      <c r="E197" s="74">
        <f>D197</f>
        <v>1325.04375</v>
      </c>
      <c r="F197" s="104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63" t="s">
        <v>104</v>
      </c>
      <c r="B198" s="64"/>
      <c r="C198" s="64"/>
      <c r="D198" s="65"/>
      <c r="E198" s="66">
        <f>E192+E197</f>
        <v>4968.9140625</v>
      </c>
      <c r="F198" s="104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73" t="s">
        <v>105</v>
      </c>
      <c r="B199" s="109" t="s">
        <v>60</v>
      </c>
      <c r="C199" s="60">
        <f>C182</f>
        <v>3.3</v>
      </c>
      <c r="D199" s="74">
        <f>E198</f>
        <v>4968.9140625</v>
      </c>
      <c r="E199" s="66">
        <f>C199*D199</f>
        <v>16397.416406249999</v>
      </c>
      <c r="F199" s="104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16"/>
      <c r="D200" s="70" t="s">
        <v>37</v>
      </c>
      <c r="E200" s="71">
        <f>$B$50</f>
        <v>1</v>
      </c>
      <c r="F200" s="102">
        <f>E199*E200</f>
        <v>16397.416406249999</v>
      </c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7" customHeight="1" x14ac:dyDescent="0.2">
      <c r="A201" s="267" t="s">
        <v>106</v>
      </c>
      <c r="B201" s="266"/>
      <c r="C201" s="266"/>
      <c r="D201" s="266"/>
      <c r="E201" s="3"/>
      <c r="F201" s="111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3"/>
      <c r="E202" s="3"/>
      <c r="F202" s="3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 t="s">
        <v>118</v>
      </c>
      <c r="B203" s="1"/>
      <c r="C203" s="1"/>
      <c r="D203" s="3"/>
      <c r="E203" s="3"/>
      <c r="F203" s="3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</row>
    <row r="204" spans="1:26" ht="12.75" customHeight="1" x14ac:dyDescent="0.2">
      <c r="A204" s="50" t="s">
        <v>18</v>
      </c>
      <c r="B204" s="51" t="s">
        <v>19</v>
      </c>
      <c r="C204" s="51" t="s">
        <v>12</v>
      </c>
      <c r="D204" s="52" t="s">
        <v>20</v>
      </c>
      <c r="E204" s="52" t="s">
        <v>21</v>
      </c>
      <c r="F204" s="53" t="s">
        <v>119</v>
      </c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54" t="s">
        <v>120</v>
      </c>
      <c r="B205" s="55" t="s">
        <v>60</v>
      </c>
      <c r="C205" s="94">
        <v>3</v>
      </c>
      <c r="D205" s="57">
        <f>0.01*($E$171)</f>
        <v>5500</v>
      </c>
      <c r="E205" s="57">
        <f t="shared" ref="E205:E207" si="15">C205*D205</f>
        <v>16500</v>
      </c>
      <c r="F205" s="3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2">
      <c r="A206" s="59" t="s">
        <v>121</v>
      </c>
      <c r="B206" s="60" t="s">
        <v>60</v>
      </c>
      <c r="C206" s="57">
        <f>C205</f>
        <v>3</v>
      </c>
      <c r="D206" s="87">
        <v>150</v>
      </c>
      <c r="E206" s="62">
        <f t="shared" si="15"/>
        <v>450</v>
      </c>
      <c r="F206" s="3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59" t="s">
        <v>122</v>
      </c>
      <c r="B207" s="60" t="s">
        <v>60</v>
      </c>
      <c r="C207" s="57">
        <f>C205</f>
        <v>3</v>
      </c>
      <c r="D207" s="87">
        <v>2500</v>
      </c>
      <c r="E207" s="62">
        <f t="shared" si="15"/>
        <v>7500</v>
      </c>
      <c r="F207" s="65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73" t="s">
        <v>123</v>
      </c>
      <c r="B208" s="109" t="s">
        <v>24</v>
      </c>
      <c r="C208" s="109">
        <v>12</v>
      </c>
      <c r="D208" s="74">
        <f>SUM(E205:E207)</f>
        <v>24450</v>
      </c>
      <c r="E208" s="74">
        <f>D208/C208</f>
        <v>2037.5</v>
      </c>
      <c r="F208" s="3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70" t="s">
        <v>37</v>
      </c>
      <c r="E209" s="71">
        <f>$B$50</f>
        <v>1</v>
      </c>
      <c r="F209" s="72">
        <f>E208*E209</f>
        <v>2037.5</v>
      </c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3"/>
      <c r="E210" s="3"/>
      <c r="F210" s="3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 t="s">
        <v>124</v>
      </c>
      <c r="B211" s="118"/>
      <c r="C211" s="1"/>
      <c r="D211" s="3"/>
      <c r="E211" s="3"/>
      <c r="F211" s="3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18"/>
      <c r="C212" s="1"/>
      <c r="D212" s="3"/>
      <c r="E212" s="3"/>
      <c r="F212" s="3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73" t="s">
        <v>125</v>
      </c>
      <c r="B213" s="119">
        <v>9200</v>
      </c>
      <c r="C213" s="1"/>
      <c r="D213" s="3"/>
      <c r="E213" s="3"/>
      <c r="F213" s="3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18"/>
      <c r="C214" s="1"/>
      <c r="D214" s="3"/>
      <c r="E214" s="3"/>
      <c r="F214" s="3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12" t="s">
        <v>18</v>
      </c>
      <c r="B215" s="113" t="s">
        <v>19</v>
      </c>
      <c r="C215" s="113" t="s">
        <v>126</v>
      </c>
      <c r="D215" s="114" t="s">
        <v>20</v>
      </c>
      <c r="E215" s="114" t="s">
        <v>21</v>
      </c>
      <c r="F215" s="53" t="s">
        <v>127</v>
      </c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59" t="s">
        <v>128</v>
      </c>
      <c r="B216" s="60" t="s">
        <v>129</v>
      </c>
      <c r="C216" s="120">
        <v>2.0499999999999998</v>
      </c>
      <c r="D216" s="121">
        <v>6.09</v>
      </c>
      <c r="E216" s="62"/>
      <c r="F216" s="3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59" t="s">
        <v>130</v>
      </c>
      <c r="B217" s="60" t="s">
        <v>131</v>
      </c>
      <c r="C217" s="81">
        <f>B213</f>
        <v>9200</v>
      </c>
      <c r="D217" s="122">
        <f>IFERROR(+D216/C216,"-")</f>
        <v>2.9707317073170731</v>
      </c>
      <c r="E217" s="62">
        <f>IFERROR(C217*D217,"-")</f>
        <v>27330.731707317074</v>
      </c>
      <c r="F217" s="3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59" t="s">
        <v>132</v>
      </c>
      <c r="B218" s="60" t="s">
        <v>129</v>
      </c>
      <c r="C218" s="120">
        <f>C216*20</f>
        <v>41</v>
      </c>
      <c r="D218" s="121">
        <v>3.69</v>
      </c>
      <c r="E218" s="62"/>
      <c r="F218" s="3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59" t="s">
        <v>133</v>
      </c>
      <c r="B219" s="60" t="s">
        <v>131</v>
      </c>
      <c r="C219" s="123">
        <f>B213</f>
        <v>9200</v>
      </c>
      <c r="D219" s="71">
        <f>IFERROR(+D218/C218,"-")</f>
        <v>0.09</v>
      </c>
      <c r="E219" s="62">
        <f>IFERROR(C219*D219,"-")</f>
        <v>828</v>
      </c>
      <c r="F219" s="3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59" t="s">
        <v>134</v>
      </c>
      <c r="B220" s="60" t="s">
        <v>135</v>
      </c>
      <c r="C220" s="120">
        <v>5</v>
      </c>
      <c r="D220" s="87">
        <v>20</v>
      </c>
      <c r="E220" s="62"/>
      <c r="F220" s="3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59" t="s">
        <v>136</v>
      </c>
      <c r="B221" s="60" t="s">
        <v>131</v>
      </c>
      <c r="C221" s="81">
        <f>C217</f>
        <v>9200</v>
      </c>
      <c r="D221" s="122">
        <f>+C220*D220/1000</f>
        <v>0.1</v>
      </c>
      <c r="E221" s="62">
        <f>C221*D221</f>
        <v>920</v>
      </c>
      <c r="F221" s="3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59" t="s">
        <v>137</v>
      </c>
      <c r="B222" s="60" t="s">
        <v>135</v>
      </c>
      <c r="C222" s="120">
        <v>1</v>
      </c>
      <c r="D222" s="87">
        <v>23</v>
      </c>
      <c r="E222" s="62"/>
      <c r="F222" s="3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59" t="s">
        <v>138</v>
      </c>
      <c r="B223" s="60" t="s">
        <v>131</v>
      </c>
      <c r="C223" s="81">
        <f>C217</f>
        <v>9200</v>
      </c>
      <c r="D223" s="122">
        <f>+C222*D222/1000</f>
        <v>2.3E-2</v>
      </c>
      <c r="E223" s="62">
        <f>C223*D223</f>
        <v>211.6</v>
      </c>
      <c r="F223" s="3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">
      <c r="A224" s="59" t="s">
        <v>139</v>
      </c>
      <c r="B224" s="60" t="s">
        <v>135</v>
      </c>
      <c r="C224" s="120">
        <v>15</v>
      </c>
      <c r="D224" s="87">
        <v>25</v>
      </c>
      <c r="E224" s="62"/>
      <c r="F224" s="3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59" t="s">
        <v>140</v>
      </c>
      <c r="B225" s="60" t="s">
        <v>131</v>
      </c>
      <c r="C225" s="81">
        <f>C217</f>
        <v>9200</v>
      </c>
      <c r="D225" s="122">
        <f>+C224*D224/1000</f>
        <v>0.375</v>
      </c>
      <c r="E225" s="62">
        <f>C225*D225</f>
        <v>3450</v>
      </c>
      <c r="F225" s="3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">
      <c r="A226" s="59" t="s">
        <v>141</v>
      </c>
      <c r="B226" s="60" t="s">
        <v>142</v>
      </c>
      <c r="C226" s="120">
        <v>1</v>
      </c>
      <c r="D226" s="87">
        <v>27</v>
      </c>
      <c r="E226" s="62"/>
      <c r="F226" s="3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59" t="s">
        <v>143</v>
      </c>
      <c r="B227" s="60" t="s">
        <v>131</v>
      </c>
      <c r="C227" s="81">
        <f>C217</f>
        <v>9200</v>
      </c>
      <c r="D227" s="122">
        <f>+C226*D226/1000</f>
        <v>2.7E-2</v>
      </c>
      <c r="E227" s="62">
        <f>C227*D227</f>
        <v>248.4</v>
      </c>
      <c r="F227" s="3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73" t="s">
        <v>144</v>
      </c>
      <c r="B228" s="109" t="s">
        <v>145</v>
      </c>
      <c r="C228" s="124"/>
      <c r="D228" s="125">
        <f>IFERROR(D217+D221+D223+D225+D227,0)</f>
        <v>3.4957317073170735</v>
      </c>
      <c r="E228" s="62"/>
      <c r="F228" s="3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3"/>
      <c r="E229" s="3"/>
      <c r="F229" s="102">
        <f>SUM(E216:E227)</f>
        <v>32988.731707317071</v>
      </c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3"/>
      <c r="E230" s="3"/>
      <c r="F230" s="3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 t="s">
        <v>146</v>
      </c>
      <c r="B231" s="1"/>
      <c r="C231" s="1"/>
      <c r="D231" s="3"/>
      <c r="E231" s="3"/>
      <c r="F231" s="3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50" t="s">
        <v>18</v>
      </c>
      <c r="B232" s="51" t="s">
        <v>19</v>
      </c>
      <c r="C232" s="51" t="s">
        <v>12</v>
      </c>
      <c r="D232" s="52" t="s">
        <v>20</v>
      </c>
      <c r="E232" s="52" t="s">
        <v>21</v>
      </c>
      <c r="F232" s="53" t="s">
        <v>147</v>
      </c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54" t="s">
        <v>148</v>
      </c>
      <c r="B233" s="55" t="s">
        <v>145</v>
      </c>
      <c r="C233" s="81">
        <f>C217</f>
        <v>9200</v>
      </c>
      <c r="D233" s="94">
        <v>1.1499999999999999</v>
      </c>
      <c r="E233" s="57">
        <f>C233*D233</f>
        <v>10580</v>
      </c>
      <c r="F233" s="3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3"/>
      <c r="E234" s="3"/>
      <c r="F234" s="102">
        <f>E233</f>
        <v>10580</v>
      </c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3"/>
      <c r="E235" s="3"/>
      <c r="F235" s="3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 t="s">
        <v>149</v>
      </c>
      <c r="B236" s="1"/>
      <c r="C236" s="1"/>
      <c r="D236" s="3"/>
      <c r="E236" s="3"/>
      <c r="F236" s="3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50" t="s">
        <v>18</v>
      </c>
      <c r="B237" s="51" t="s">
        <v>19</v>
      </c>
      <c r="C237" s="51" t="s">
        <v>12</v>
      </c>
      <c r="D237" s="52" t="s">
        <v>20</v>
      </c>
      <c r="E237" s="52" t="s">
        <v>21</v>
      </c>
      <c r="F237" s="53" t="s">
        <v>150</v>
      </c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26" t="s">
        <v>151</v>
      </c>
      <c r="B238" s="55" t="s">
        <v>60</v>
      </c>
      <c r="C238" s="127">
        <v>18</v>
      </c>
      <c r="D238" s="94">
        <v>2000</v>
      </c>
      <c r="E238" s="57">
        <f>C238*D238</f>
        <v>36000</v>
      </c>
      <c r="F238" s="3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54" t="s">
        <v>152</v>
      </c>
      <c r="B239" s="55" t="s">
        <v>60</v>
      </c>
      <c r="C239" s="127">
        <v>1</v>
      </c>
      <c r="D239" s="57"/>
      <c r="E239" s="57"/>
      <c r="F239" s="3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54" t="s">
        <v>153</v>
      </c>
      <c r="B240" s="55" t="s">
        <v>60</v>
      </c>
      <c r="C240" s="57">
        <f>C238*C239</f>
        <v>18</v>
      </c>
      <c r="D240" s="94">
        <v>709</v>
      </c>
      <c r="E240" s="57">
        <f>C240*D240</f>
        <v>12762</v>
      </c>
      <c r="F240" s="3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59" t="s">
        <v>154</v>
      </c>
      <c r="B241" s="60" t="s">
        <v>155</v>
      </c>
      <c r="C241" s="128">
        <v>100000</v>
      </c>
      <c r="D241" s="62">
        <f>E238+E240</f>
        <v>48762</v>
      </c>
      <c r="E241" s="62">
        <f>IFERROR(D241/C241,"-")</f>
        <v>0.48762</v>
      </c>
      <c r="F241" s="3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59" t="s">
        <v>156</v>
      </c>
      <c r="B242" s="60" t="s">
        <v>131</v>
      </c>
      <c r="C242" s="81">
        <f>B213</f>
        <v>9200</v>
      </c>
      <c r="D242" s="62">
        <f>E241</f>
        <v>0.48762</v>
      </c>
      <c r="E242" s="62">
        <f>IFERROR(C242*D242,0)</f>
        <v>4486.1040000000003</v>
      </c>
      <c r="F242" s="3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3"/>
      <c r="E243" s="3"/>
      <c r="F243" s="102">
        <f>E242</f>
        <v>4486.1040000000003</v>
      </c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3"/>
      <c r="E244" s="3"/>
      <c r="F244" s="3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29" t="s">
        <v>157</v>
      </c>
      <c r="B245" s="1"/>
      <c r="C245" s="1"/>
      <c r="D245" s="3"/>
      <c r="E245" s="3"/>
      <c r="F245" s="3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3"/>
      <c r="E246" s="3"/>
      <c r="F246" s="3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03" t="s">
        <v>91</v>
      </c>
      <c r="B247" s="1"/>
      <c r="C247" s="1"/>
      <c r="D247" s="3"/>
      <c r="E247" s="3"/>
      <c r="F247" s="3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50" t="s">
        <v>18</v>
      </c>
      <c r="B248" s="51" t="s">
        <v>19</v>
      </c>
      <c r="C248" s="51" t="s">
        <v>12</v>
      </c>
      <c r="D248" s="52" t="s">
        <v>20</v>
      </c>
      <c r="E248" s="52" t="s">
        <v>21</v>
      </c>
      <c r="F248" s="53" t="s">
        <v>158</v>
      </c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54" t="s">
        <v>93</v>
      </c>
      <c r="B249" s="55" t="s">
        <v>60</v>
      </c>
      <c r="C249" s="55">
        <v>1</v>
      </c>
      <c r="D249" s="56">
        <v>115000</v>
      </c>
      <c r="E249" s="57">
        <f>C249*D249</f>
        <v>115000</v>
      </c>
      <c r="F249" s="3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59" t="s">
        <v>94</v>
      </c>
      <c r="B250" s="60" t="s">
        <v>95</v>
      </c>
      <c r="C250" s="69">
        <v>10</v>
      </c>
      <c r="D250" s="62"/>
      <c r="E250" s="62"/>
      <c r="F250" s="3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59" t="s">
        <v>96</v>
      </c>
      <c r="B251" s="60" t="s">
        <v>95</v>
      </c>
      <c r="C251" s="69">
        <v>0</v>
      </c>
      <c r="D251" s="62"/>
      <c r="E251" s="62"/>
      <c r="F251" s="104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59" t="s">
        <v>97</v>
      </c>
      <c r="B252" s="60" t="s">
        <v>6</v>
      </c>
      <c r="C252" s="67">
        <f>IFERROR(VLOOKUP(C250,'5. Depreciação'!A3:B17,2,FALSE),0)</f>
        <v>65.180000000000007</v>
      </c>
      <c r="D252" s="62">
        <f>E249</f>
        <v>115000</v>
      </c>
      <c r="E252" s="62">
        <f>C252*D252/100</f>
        <v>74957.000000000015</v>
      </c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05" t="s">
        <v>98</v>
      </c>
      <c r="B253" s="106" t="s">
        <v>24</v>
      </c>
      <c r="C253" s="106">
        <f>C250*12</f>
        <v>120</v>
      </c>
      <c r="D253" s="107">
        <f>IF(C251&lt;=C250,E252,0)</f>
        <v>74957.000000000015</v>
      </c>
      <c r="E253" s="107">
        <f>IFERROR(D253/C253,0)</f>
        <v>624.64166666666677</v>
      </c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54" t="s">
        <v>159</v>
      </c>
      <c r="B254" s="55" t="s">
        <v>60</v>
      </c>
      <c r="C254" s="55">
        <f>C249</f>
        <v>1</v>
      </c>
      <c r="D254" s="94">
        <v>15000</v>
      </c>
      <c r="E254" s="57">
        <f>C254*D254</f>
        <v>15000</v>
      </c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59" t="s">
        <v>160</v>
      </c>
      <c r="B255" s="60" t="s">
        <v>95</v>
      </c>
      <c r="C255" s="69">
        <v>10</v>
      </c>
      <c r="D255" s="62"/>
      <c r="E255" s="62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59" t="s">
        <v>161</v>
      </c>
      <c r="B256" s="60" t="s">
        <v>95</v>
      </c>
      <c r="C256" s="69">
        <v>0</v>
      </c>
      <c r="D256" s="62"/>
      <c r="E256" s="62"/>
      <c r="F256" s="10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59" t="s">
        <v>162</v>
      </c>
      <c r="B257" s="60" t="s">
        <v>6</v>
      </c>
      <c r="C257" s="108">
        <f>IFERROR(VLOOKUP(C255,'5. Depreciação'!A3:B17,2,FALSE),0)</f>
        <v>65.180000000000007</v>
      </c>
      <c r="D257" s="62">
        <f>E254</f>
        <v>15000</v>
      </c>
      <c r="E257" s="62">
        <f>C257*D257/100</f>
        <v>9777.0000000000018</v>
      </c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73" t="s">
        <v>163</v>
      </c>
      <c r="B258" s="109" t="s">
        <v>24</v>
      </c>
      <c r="C258" s="109">
        <f>C255*12</f>
        <v>120</v>
      </c>
      <c r="D258" s="74">
        <f>IF(C256&lt;=C255,E257,0)</f>
        <v>9777.0000000000018</v>
      </c>
      <c r="E258" s="74">
        <f>IFERROR(D258/C258,0)</f>
        <v>81.475000000000009</v>
      </c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63" t="s">
        <v>104</v>
      </c>
      <c r="B259" s="64"/>
      <c r="C259" s="64"/>
      <c r="D259" s="65"/>
      <c r="E259" s="66">
        <f>E253+E258</f>
        <v>706.11666666666679</v>
      </c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73" t="s">
        <v>105</v>
      </c>
      <c r="B260" s="109" t="s">
        <v>60</v>
      </c>
      <c r="C260" s="69">
        <v>1.1000000000000001</v>
      </c>
      <c r="D260" s="74">
        <f>E259</f>
        <v>706.11666666666679</v>
      </c>
      <c r="E260" s="66">
        <f>C260*D260</f>
        <v>776.72833333333358</v>
      </c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10"/>
      <c r="B261" s="110"/>
      <c r="C261" s="110"/>
      <c r="D261" s="70" t="s">
        <v>37</v>
      </c>
      <c r="E261" s="71">
        <f>$B$50</f>
        <v>1</v>
      </c>
      <c r="F261" s="102">
        <f>E260*E261</f>
        <v>776.72833333333358</v>
      </c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3"/>
      <c r="E262" s="3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03" t="s">
        <v>107</v>
      </c>
      <c r="B263" s="1"/>
      <c r="C263" s="1"/>
      <c r="D263" s="3"/>
      <c r="E263" s="3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12" t="s">
        <v>18</v>
      </c>
      <c r="B264" s="113" t="s">
        <v>19</v>
      </c>
      <c r="C264" s="113" t="s">
        <v>12</v>
      </c>
      <c r="D264" s="52" t="s">
        <v>20</v>
      </c>
      <c r="E264" s="114" t="s">
        <v>21</v>
      </c>
      <c r="F264" s="53" t="s">
        <v>164</v>
      </c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59" t="s">
        <v>109</v>
      </c>
      <c r="B265" s="60" t="s">
        <v>60</v>
      </c>
      <c r="C265" s="55">
        <v>1</v>
      </c>
      <c r="D265" s="62">
        <f>D249</f>
        <v>115000</v>
      </c>
      <c r="E265" s="62">
        <f>C265*D265</f>
        <v>115000</v>
      </c>
      <c r="F265" s="10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59" t="s">
        <v>110</v>
      </c>
      <c r="B266" s="60" t="s">
        <v>6</v>
      </c>
      <c r="C266" s="69">
        <f>C189</f>
        <v>11.25</v>
      </c>
      <c r="D266" s="62"/>
      <c r="E266" s="62"/>
      <c r="F266" s="104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59" t="s">
        <v>111</v>
      </c>
      <c r="B267" s="60" t="s">
        <v>30</v>
      </c>
      <c r="C267" s="62">
        <f>IFERROR(IF(C251&lt;=C250,E249-(C252/(100*C250)*C251)*E249,E249-E252),0)</f>
        <v>115000</v>
      </c>
      <c r="D267" s="62"/>
      <c r="E267" s="62"/>
      <c r="F267" s="104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59" t="s">
        <v>112</v>
      </c>
      <c r="B268" s="60" t="s">
        <v>30</v>
      </c>
      <c r="C268" s="62">
        <f>IFERROR(IF(C251&gt;=C250,C267,((((C267)-(E249-E252))*(((C250-C251)+1)/(2*(C250-C251))))+(E249-E252))),0)</f>
        <v>81269.350000000006</v>
      </c>
      <c r="D268" s="62"/>
      <c r="E268" s="62"/>
      <c r="F268" s="104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05" t="s">
        <v>113</v>
      </c>
      <c r="B269" s="106" t="s">
        <v>30</v>
      </c>
      <c r="C269" s="106"/>
      <c r="D269" s="107">
        <f>C266*C268/12/100</f>
        <v>761.90015625000012</v>
      </c>
      <c r="E269" s="107">
        <f>D269</f>
        <v>761.90015625000012</v>
      </c>
      <c r="F269" s="104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54" t="s">
        <v>114</v>
      </c>
      <c r="B270" s="55" t="s">
        <v>60</v>
      </c>
      <c r="C270" s="55">
        <f t="shared" ref="C270:D270" si="16">C254</f>
        <v>1</v>
      </c>
      <c r="D270" s="57">
        <f t="shared" si="16"/>
        <v>15000</v>
      </c>
      <c r="E270" s="57">
        <f>C270*D270</f>
        <v>15000</v>
      </c>
      <c r="F270" s="104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59" t="s">
        <v>110</v>
      </c>
      <c r="B271" s="60" t="s">
        <v>6</v>
      </c>
      <c r="C271" s="60">
        <f>C266</f>
        <v>11.25</v>
      </c>
      <c r="D271" s="62"/>
      <c r="E271" s="62"/>
      <c r="F271" s="104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59" t="s">
        <v>115</v>
      </c>
      <c r="B272" s="60" t="s">
        <v>30</v>
      </c>
      <c r="C272" s="62">
        <f>IFERROR(IF(C256&lt;=C255,E254-(C257/(100*C255)*C256)*E254,E254-E257),0)</f>
        <v>15000</v>
      </c>
      <c r="D272" s="62"/>
      <c r="E272" s="62"/>
      <c r="F272" s="104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59" t="s">
        <v>116</v>
      </c>
      <c r="B273" s="60" t="s">
        <v>30</v>
      </c>
      <c r="C273" s="62">
        <f>IFERROR(IF(C256&gt;=C255,C272,((((C272)-(E254-E257))*(((C255-C256)+1)/(2*(C255-C256))))+(E254-E257))),0)</f>
        <v>10600.349999999999</v>
      </c>
      <c r="D273" s="62"/>
      <c r="E273" s="62"/>
      <c r="F273" s="104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73" t="s">
        <v>117</v>
      </c>
      <c r="B274" s="109" t="s">
        <v>30</v>
      </c>
      <c r="C274" s="109"/>
      <c r="D274" s="74">
        <f>C271*C273/12/100</f>
        <v>99.378281249999986</v>
      </c>
      <c r="E274" s="74">
        <f>D274</f>
        <v>99.378281249999986</v>
      </c>
      <c r="F274" s="104"/>
      <c r="G274" s="130"/>
      <c r="H274" s="117"/>
      <c r="I274" s="117"/>
      <c r="J274" s="117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63" t="s">
        <v>104</v>
      </c>
      <c r="B275" s="64"/>
      <c r="C275" s="64"/>
      <c r="D275" s="65"/>
      <c r="E275" s="66">
        <f>E269+E274</f>
        <v>861.27843750000011</v>
      </c>
      <c r="F275" s="104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73" t="s">
        <v>105</v>
      </c>
      <c r="B276" s="109" t="s">
        <v>60</v>
      </c>
      <c r="C276" s="60">
        <f>C260</f>
        <v>1.1000000000000001</v>
      </c>
      <c r="D276" s="74">
        <f>E275</f>
        <v>861.27843750000011</v>
      </c>
      <c r="E276" s="66">
        <f>C276*D276</f>
        <v>947.40628125000023</v>
      </c>
      <c r="F276" s="104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16"/>
      <c r="D277" s="70" t="s">
        <v>37</v>
      </c>
      <c r="E277" s="71">
        <f>$B$50</f>
        <v>1</v>
      </c>
      <c r="F277" s="102">
        <f>E276*E277</f>
        <v>947.40628125000023</v>
      </c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3"/>
      <c r="E278" s="3"/>
      <c r="F278" s="3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 t="s">
        <v>165</v>
      </c>
      <c r="B279" s="1"/>
      <c r="C279" s="1"/>
      <c r="D279" s="3"/>
      <c r="E279" s="3"/>
      <c r="F279" s="3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50" t="s">
        <v>18</v>
      </c>
      <c r="B280" s="51" t="s">
        <v>19</v>
      </c>
      <c r="C280" s="51" t="s">
        <v>12</v>
      </c>
      <c r="D280" s="52" t="s">
        <v>20</v>
      </c>
      <c r="E280" s="52" t="s">
        <v>21</v>
      </c>
      <c r="F280" s="53" t="s">
        <v>166</v>
      </c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54" t="s">
        <v>120</v>
      </c>
      <c r="B281" s="55" t="s">
        <v>60</v>
      </c>
      <c r="C281" s="57">
        <f>C260</f>
        <v>1.1000000000000001</v>
      </c>
      <c r="D281" s="57">
        <f>0.03*($E$171)</f>
        <v>16500</v>
      </c>
      <c r="E281" s="57">
        <f t="shared" ref="E281:E283" si="17">C281*D281</f>
        <v>18150</v>
      </c>
      <c r="F281" s="3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59" t="s">
        <v>121</v>
      </c>
      <c r="B282" s="60" t="s">
        <v>60</v>
      </c>
      <c r="C282" s="57">
        <f>C260</f>
        <v>1.1000000000000001</v>
      </c>
      <c r="D282" s="87">
        <v>150</v>
      </c>
      <c r="E282" s="62">
        <f t="shared" si="17"/>
        <v>165</v>
      </c>
      <c r="F282" s="3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59" t="s">
        <v>122</v>
      </c>
      <c r="B283" s="60" t="s">
        <v>60</v>
      </c>
      <c r="C283" s="57">
        <f>C260</f>
        <v>1.1000000000000001</v>
      </c>
      <c r="D283" s="87">
        <v>1250</v>
      </c>
      <c r="E283" s="62">
        <f t="shared" si="17"/>
        <v>1375</v>
      </c>
      <c r="F283" s="65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73" t="s">
        <v>123</v>
      </c>
      <c r="B284" s="109" t="s">
        <v>24</v>
      </c>
      <c r="C284" s="109">
        <v>12</v>
      </c>
      <c r="D284" s="74">
        <f>SUM(E281:E283)</f>
        <v>19690</v>
      </c>
      <c r="E284" s="74">
        <f>D284/C284</f>
        <v>1640.8333333333333</v>
      </c>
      <c r="F284" s="3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70" t="s">
        <v>37</v>
      </c>
      <c r="E285" s="71">
        <f>$B$50</f>
        <v>1</v>
      </c>
      <c r="F285" s="72">
        <f>E284*E285</f>
        <v>1640.8333333333333</v>
      </c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3"/>
      <c r="E286" s="3"/>
      <c r="F286" s="3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 t="s">
        <v>167</v>
      </c>
      <c r="B287" s="118"/>
      <c r="C287" s="1"/>
      <c r="D287" s="3"/>
      <c r="E287" s="3"/>
      <c r="F287" s="3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18"/>
      <c r="C288" s="1"/>
      <c r="D288" s="3"/>
      <c r="E288" s="3"/>
      <c r="F288" s="3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73" t="s">
        <v>125</v>
      </c>
      <c r="B289" s="119">
        <v>2000</v>
      </c>
      <c r="C289" s="1"/>
      <c r="D289" s="3"/>
      <c r="E289" s="3"/>
      <c r="F289" s="3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18"/>
      <c r="C290" s="1"/>
      <c r="D290" s="3"/>
      <c r="E290" s="3"/>
      <c r="F290" s="3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50" t="s">
        <v>18</v>
      </c>
      <c r="B291" s="51" t="s">
        <v>19</v>
      </c>
      <c r="C291" s="51" t="s">
        <v>126</v>
      </c>
      <c r="D291" s="52" t="s">
        <v>20</v>
      </c>
      <c r="E291" s="52" t="s">
        <v>21</v>
      </c>
      <c r="F291" s="53" t="s">
        <v>168</v>
      </c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26" t="s">
        <v>169</v>
      </c>
      <c r="B292" s="55" t="s">
        <v>129</v>
      </c>
      <c r="C292" s="131">
        <v>12</v>
      </c>
      <c r="D292" s="132">
        <v>5.89</v>
      </c>
      <c r="E292" s="57"/>
      <c r="F292" s="3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33" t="s">
        <v>170</v>
      </c>
      <c r="B293" s="60" t="s">
        <v>131</v>
      </c>
      <c r="C293" s="81">
        <f>B289</f>
        <v>2000</v>
      </c>
      <c r="D293" s="134">
        <f>IFERROR(+D292/C292,"-")</f>
        <v>0.49083333333333329</v>
      </c>
      <c r="E293" s="62">
        <f>IFERROR(C293*D293,"-")</f>
        <v>981.66666666666663</v>
      </c>
      <c r="F293" s="3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59" t="s">
        <v>134</v>
      </c>
      <c r="B294" s="60" t="s">
        <v>135</v>
      </c>
      <c r="C294" s="120">
        <v>5</v>
      </c>
      <c r="D294" s="87">
        <v>20</v>
      </c>
      <c r="E294" s="62"/>
      <c r="F294" s="3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59" t="s">
        <v>136</v>
      </c>
      <c r="B295" s="60" t="s">
        <v>131</v>
      </c>
      <c r="C295" s="81">
        <f>C293</f>
        <v>2000</v>
      </c>
      <c r="D295" s="122">
        <f>+C294*D294/1000</f>
        <v>0.1</v>
      </c>
      <c r="E295" s="62">
        <f>C295*D295</f>
        <v>200</v>
      </c>
      <c r="F295" s="3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59" t="s">
        <v>137</v>
      </c>
      <c r="B296" s="60" t="s">
        <v>135</v>
      </c>
      <c r="C296" s="120">
        <v>1</v>
      </c>
      <c r="D296" s="87">
        <v>23</v>
      </c>
      <c r="E296" s="62"/>
      <c r="F296" s="3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59" t="s">
        <v>138</v>
      </c>
      <c r="B297" s="60" t="s">
        <v>131</v>
      </c>
      <c r="C297" s="81">
        <f>C293</f>
        <v>2000</v>
      </c>
      <c r="D297" s="122">
        <f>+C296*D296/1000</f>
        <v>2.3E-2</v>
      </c>
      <c r="E297" s="62">
        <f>C297*D297</f>
        <v>46</v>
      </c>
      <c r="F297" s="3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73" t="s">
        <v>144</v>
      </c>
      <c r="B298" s="109" t="s">
        <v>145</v>
      </c>
      <c r="C298" s="124"/>
      <c r="D298" s="125">
        <f>IFERROR(D293+D295+D297+#REF!+#REF!,0)</f>
        <v>0</v>
      </c>
      <c r="E298" s="62"/>
      <c r="F298" s="3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3"/>
      <c r="E299" s="3"/>
      <c r="F299" s="102">
        <f>SUM(E292:E297)</f>
        <v>1227.6666666666665</v>
      </c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3"/>
      <c r="E300" s="3"/>
      <c r="F300" s="3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 t="s">
        <v>171</v>
      </c>
      <c r="B301" s="1"/>
      <c r="C301" s="1"/>
      <c r="D301" s="3"/>
      <c r="E301" s="3"/>
      <c r="F301" s="3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50" t="s">
        <v>18</v>
      </c>
      <c r="B302" s="51" t="s">
        <v>19</v>
      </c>
      <c r="C302" s="51" t="s">
        <v>12</v>
      </c>
      <c r="D302" s="52" t="s">
        <v>20</v>
      </c>
      <c r="E302" s="52" t="s">
        <v>21</v>
      </c>
      <c r="F302" s="53" t="s">
        <v>172</v>
      </c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26" t="s">
        <v>173</v>
      </c>
      <c r="B303" s="55" t="s">
        <v>145</v>
      </c>
      <c r="C303" s="81">
        <f>C293</f>
        <v>2000</v>
      </c>
      <c r="D303" s="56">
        <v>0.52</v>
      </c>
      <c r="E303" s="57">
        <f>C303*D303</f>
        <v>1040</v>
      </c>
      <c r="F303" s="3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3"/>
      <c r="E304" s="3"/>
      <c r="F304" s="102">
        <f>E303</f>
        <v>1040</v>
      </c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3"/>
      <c r="E305" s="3"/>
      <c r="F305" s="3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 t="s">
        <v>174</v>
      </c>
      <c r="B306" s="1"/>
      <c r="C306" s="1"/>
      <c r="D306" s="3"/>
      <c r="E306" s="3"/>
      <c r="F306" s="3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50" t="s">
        <v>18</v>
      </c>
      <c r="B307" s="51" t="s">
        <v>19</v>
      </c>
      <c r="C307" s="51" t="s">
        <v>12</v>
      </c>
      <c r="D307" s="52" t="s">
        <v>20</v>
      </c>
      <c r="E307" s="52" t="s">
        <v>21</v>
      </c>
      <c r="F307" s="53" t="s">
        <v>175</v>
      </c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54" t="s">
        <v>176</v>
      </c>
      <c r="B308" s="55" t="s">
        <v>60</v>
      </c>
      <c r="C308" s="127">
        <v>4</v>
      </c>
      <c r="D308" s="56">
        <v>500</v>
      </c>
      <c r="E308" s="57">
        <f>C308*D308</f>
        <v>2000</v>
      </c>
      <c r="F308" s="3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54" t="s">
        <v>152</v>
      </c>
      <c r="B309" s="55" t="s">
        <v>60</v>
      </c>
      <c r="C309" s="127">
        <v>0</v>
      </c>
      <c r="D309" s="57"/>
      <c r="E309" s="57"/>
      <c r="F309" s="3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54" t="s">
        <v>153</v>
      </c>
      <c r="B310" s="55" t="s">
        <v>60</v>
      </c>
      <c r="C310" s="57">
        <f>C308*C309</f>
        <v>0</v>
      </c>
      <c r="D310" s="94">
        <v>0</v>
      </c>
      <c r="E310" s="57">
        <f>C310*D310</f>
        <v>0</v>
      </c>
      <c r="F310" s="3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59" t="s">
        <v>177</v>
      </c>
      <c r="B311" s="60" t="s">
        <v>155</v>
      </c>
      <c r="C311" s="128">
        <v>50000</v>
      </c>
      <c r="D311" s="62">
        <f>E308+E310</f>
        <v>2000</v>
      </c>
      <c r="E311" s="62">
        <f>IFERROR(D311/C311,"-")</f>
        <v>0.04</v>
      </c>
      <c r="F311" s="3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59" t="s">
        <v>156</v>
      </c>
      <c r="B312" s="60" t="s">
        <v>131</v>
      </c>
      <c r="C312" s="81">
        <f>B289</f>
        <v>2000</v>
      </c>
      <c r="D312" s="62">
        <f>E311</f>
        <v>0.04</v>
      </c>
      <c r="E312" s="62">
        <f>IFERROR(C312*D312,0)</f>
        <v>80</v>
      </c>
      <c r="F312" s="3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3"/>
      <c r="E313" s="3"/>
      <c r="F313" s="102">
        <f>E312</f>
        <v>80</v>
      </c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3"/>
      <c r="E314" s="3"/>
      <c r="F314" s="3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89" t="s">
        <v>178</v>
      </c>
      <c r="B315" s="90"/>
      <c r="C315" s="90"/>
      <c r="D315" s="30"/>
      <c r="E315" s="91"/>
      <c r="F315" s="102">
        <f>+SUM(F171:F313)</f>
        <v>85645.761728150406</v>
      </c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3"/>
      <c r="E316" s="3"/>
      <c r="F316" s="3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8" t="s">
        <v>179</v>
      </c>
      <c r="B317" s="18"/>
      <c r="C317" s="18"/>
      <c r="D317" s="17"/>
      <c r="E317" s="17"/>
      <c r="F317" s="65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3"/>
      <c r="E318" s="3"/>
      <c r="F318" s="3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50" t="s">
        <v>18</v>
      </c>
      <c r="B319" s="51" t="s">
        <v>19</v>
      </c>
      <c r="C319" s="51" t="s">
        <v>12</v>
      </c>
      <c r="D319" s="52" t="s">
        <v>20</v>
      </c>
      <c r="E319" s="52" t="s">
        <v>21</v>
      </c>
      <c r="F319" s="53" t="s">
        <v>180</v>
      </c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59" t="s">
        <v>181</v>
      </c>
      <c r="B320" s="60" t="s">
        <v>60</v>
      </c>
      <c r="C320" s="98">
        <v>0.5</v>
      </c>
      <c r="D320" s="94">
        <v>40</v>
      </c>
      <c r="E320" s="62">
        <f t="shared" ref="E320:E324" si="18">C320*D320</f>
        <v>20</v>
      </c>
      <c r="F320" s="104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59" t="s">
        <v>182</v>
      </c>
      <c r="B321" s="60" t="s">
        <v>60</v>
      </c>
      <c r="C321" s="98">
        <v>0.16666666666666666</v>
      </c>
      <c r="D321" s="94">
        <v>35</v>
      </c>
      <c r="E321" s="62">
        <f t="shared" si="18"/>
        <v>5.833333333333333</v>
      </c>
      <c r="F321" s="104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59" t="s">
        <v>183</v>
      </c>
      <c r="B322" s="60" t="s">
        <v>60</v>
      </c>
      <c r="C322" s="98">
        <v>0.16666666666666666</v>
      </c>
      <c r="D322" s="94">
        <v>50</v>
      </c>
      <c r="E322" s="62">
        <f t="shared" si="18"/>
        <v>8.3333333333333321</v>
      </c>
      <c r="F322" s="104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59" t="s">
        <v>184</v>
      </c>
      <c r="B323" s="60" t="s">
        <v>60</v>
      </c>
      <c r="C323" s="98">
        <v>0.33333333333333331</v>
      </c>
      <c r="D323" s="94">
        <v>31</v>
      </c>
      <c r="E323" s="62">
        <f t="shared" si="18"/>
        <v>10.333333333333332</v>
      </c>
      <c r="F323" s="104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59" t="s">
        <v>185</v>
      </c>
      <c r="B324" s="60" t="s">
        <v>186</v>
      </c>
      <c r="C324" s="98">
        <v>8.3333333333333329E-2</v>
      </c>
      <c r="D324" s="94">
        <v>200</v>
      </c>
      <c r="E324" s="62">
        <f t="shared" si="18"/>
        <v>16.666666666666664</v>
      </c>
      <c r="F324" s="104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8"/>
      <c r="B325" s="18"/>
      <c r="C325" s="18"/>
      <c r="D325" s="18"/>
      <c r="E325" s="17"/>
      <c r="F325" s="102">
        <f>SUM(E320:E324)</f>
        <v>61.166666666666664</v>
      </c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3"/>
      <c r="E326" s="3"/>
      <c r="F326" s="3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89" t="s">
        <v>187</v>
      </c>
      <c r="B327" s="90"/>
      <c r="C327" s="90"/>
      <c r="D327" s="30"/>
      <c r="E327" s="91"/>
      <c r="F327" s="102">
        <f>+F325</f>
        <v>61.166666666666664</v>
      </c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3"/>
      <c r="E328" s="3"/>
      <c r="F328" s="3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8" t="s">
        <v>188</v>
      </c>
      <c r="B329" s="18"/>
      <c r="C329" s="18"/>
      <c r="D329" s="17"/>
      <c r="E329" s="17"/>
      <c r="F329" s="65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3"/>
      <c r="E330" s="3"/>
      <c r="F330" s="3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50" t="s">
        <v>18</v>
      </c>
      <c r="B331" s="51" t="s">
        <v>19</v>
      </c>
      <c r="C331" s="51" t="s">
        <v>12</v>
      </c>
      <c r="D331" s="52" t="s">
        <v>20</v>
      </c>
      <c r="E331" s="52" t="s">
        <v>21</v>
      </c>
      <c r="F331" s="53" t="s">
        <v>189</v>
      </c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59" t="s">
        <v>190</v>
      </c>
      <c r="B332" s="135" t="s">
        <v>186</v>
      </c>
      <c r="C332" s="45">
        <v>5</v>
      </c>
      <c r="D332" s="87">
        <v>200</v>
      </c>
      <c r="E332" s="62">
        <f>+D332*C332</f>
        <v>1000</v>
      </c>
      <c r="F332" s="104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59" t="s">
        <v>191</v>
      </c>
      <c r="B333" s="135" t="s">
        <v>24</v>
      </c>
      <c r="C333" s="60">
        <v>60</v>
      </c>
      <c r="D333" s="62">
        <f>SUM(E332)</f>
        <v>1000</v>
      </c>
      <c r="E333" s="136">
        <f>+D333/C333</f>
        <v>16.666666666666668</v>
      </c>
      <c r="F333" s="104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59" t="s">
        <v>192</v>
      </c>
      <c r="B334" s="60" t="s">
        <v>60</v>
      </c>
      <c r="C334" s="45">
        <f>+C332</f>
        <v>5</v>
      </c>
      <c r="D334" s="87">
        <v>100</v>
      </c>
      <c r="E334" s="62">
        <f>C334*D334</f>
        <v>500</v>
      </c>
      <c r="F334" s="104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59" t="s">
        <v>193</v>
      </c>
      <c r="B335" s="135" t="s">
        <v>24</v>
      </c>
      <c r="C335" s="60">
        <v>1</v>
      </c>
      <c r="D335" s="136">
        <f>+E334</f>
        <v>500</v>
      </c>
      <c r="E335" s="136">
        <f>+D335/C335</f>
        <v>500</v>
      </c>
      <c r="F335" s="104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68"/>
      <c r="B336" s="68"/>
      <c r="C336" s="68"/>
      <c r="D336" s="70" t="s">
        <v>37</v>
      </c>
      <c r="E336" s="71">
        <f>$B$50</f>
        <v>1</v>
      </c>
      <c r="F336" s="102">
        <f>(E333+E335)*E336</f>
        <v>516.66666666666663</v>
      </c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3"/>
      <c r="E337" s="3"/>
      <c r="F337" s="3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89" t="s">
        <v>194</v>
      </c>
      <c r="B338" s="90"/>
      <c r="C338" s="90"/>
      <c r="D338" s="30"/>
      <c r="E338" s="91"/>
      <c r="F338" s="102">
        <f>+F336</f>
        <v>516.66666666666663</v>
      </c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3"/>
      <c r="E339" s="3"/>
      <c r="F339" s="3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89" t="s">
        <v>195</v>
      </c>
      <c r="B340" s="99"/>
      <c r="C340" s="99"/>
      <c r="D340" s="100"/>
      <c r="E340" s="101"/>
      <c r="F340" s="86">
        <f>+F129+F163+F315+F327+F338</f>
        <v>171068.40956627388</v>
      </c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3"/>
      <c r="E341" s="3"/>
      <c r="F341" s="3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8" t="s">
        <v>196</v>
      </c>
      <c r="B342" s="1"/>
      <c r="C342" s="1"/>
      <c r="D342" s="3"/>
      <c r="E342" s="3"/>
      <c r="F342" s="3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3"/>
      <c r="E343" s="3"/>
      <c r="F343" s="3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50" t="s">
        <v>18</v>
      </c>
      <c r="B344" s="51" t="s">
        <v>19</v>
      </c>
      <c r="C344" s="51" t="s">
        <v>12</v>
      </c>
      <c r="D344" s="52" t="s">
        <v>20</v>
      </c>
      <c r="E344" s="52" t="s">
        <v>21</v>
      </c>
      <c r="F344" s="53" t="s">
        <v>197</v>
      </c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54" t="s">
        <v>198</v>
      </c>
      <c r="B345" s="55" t="s">
        <v>6</v>
      </c>
      <c r="C345" s="67">
        <f>'4.BDI'!C15*100</f>
        <v>23.53</v>
      </c>
      <c r="D345" s="57">
        <f>+F340</f>
        <v>171068.40956627388</v>
      </c>
      <c r="E345" s="57">
        <f>C345*D345/100</f>
        <v>40252.396770944244</v>
      </c>
      <c r="F345" s="3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3"/>
      <c r="E346" s="3"/>
      <c r="F346" s="102">
        <f>+E345</f>
        <v>40252.396770944244</v>
      </c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3"/>
      <c r="E347" s="3"/>
      <c r="F347" s="3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89" t="s">
        <v>199</v>
      </c>
      <c r="B348" s="99"/>
      <c r="C348" s="99"/>
      <c r="D348" s="100"/>
      <c r="E348" s="101"/>
      <c r="F348" s="86">
        <f>F346</f>
        <v>40252.396770944244</v>
      </c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8"/>
      <c r="B349" s="18"/>
      <c r="C349" s="18"/>
      <c r="D349" s="17"/>
      <c r="E349" s="17"/>
      <c r="F349" s="65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3"/>
      <c r="E350" s="3"/>
      <c r="F350" s="3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89" t="s">
        <v>200</v>
      </c>
      <c r="B351" s="99"/>
      <c r="C351" s="99"/>
      <c r="D351" s="100"/>
      <c r="E351" s="101"/>
      <c r="F351" s="86">
        <f>F340+F348</f>
        <v>211320.80633721812</v>
      </c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37"/>
      <c r="B352" s="137"/>
      <c r="C352" s="137"/>
      <c r="D352" s="138"/>
      <c r="E352" s="138"/>
      <c r="F352" s="138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5"/>
      <c r="B353" s="5"/>
      <c r="C353" s="5"/>
      <c r="D353" s="4"/>
      <c r="E353" s="4"/>
      <c r="F353" s="3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39" t="s">
        <v>201</v>
      </c>
      <c r="B354" s="36"/>
      <c r="C354" s="36"/>
      <c r="D354" s="140">
        <v>690</v>
      </c>
      <c r="E354" s="141" t="s">
        <v>202</v>
      </c>
      <c r="F354" s="3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3"/>
      <c r="E355" s="3"/>
      <c r="F355" s="3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89" t="s">
        <v>203</v>
      </c>
      <c r="B356" s="90"/>
      <c r="C356" s="90"/>
      <c r="D356" s="30"/>
      <c r="E356" s="142" t="s">
        <v>204</v>
      </c>
      <c r="F356" s="143">
        <f>IFERROR(F351/D354,"-")</f>
        <v>306.26203816988135</v>
      </c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3"/>
      <c r="E357" s="3"/>
      <c r="F357" s="3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3"/>
      <c r="E358" s="3"/>
      <c r="F358" s="3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3"/>
      <c r="E359" s="3"/>
      <c r="F359" s="3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3"/>
      <c r="E360" s="3"/>
      <c r="F360" s="3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3"/>
      <c r="E361" s="3"/>
      <c r="F361" s="3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3"/>
      <c r="E362" s="3"/>
      <c r="F362" s="3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3"/>
      <c r="E363" s="3"/>
      <c r="F363" s="3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3"/>
      <c r="E364" s="3"/>
      <c r="F364" s="3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3"/>
      <c r="E365" s="3"/>
      <c r="F365" s="3"/>
      <c r="G365" s="144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3"/>
      <c r="E366" s="3"/>
      <c r="F366" s="3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3"/>
      <c r="E367" s="3"/>
      <c r="F367" s="3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3"/>
      <c r="E368" s="3"/>
      <c r="F368" s="3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3"/>
      <c r="E369" s="3"/>
      <c r="F369" s="3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3"/>
      <c r="E370" s="3"/>
      <c r="F370" s="3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3"/>
      <c r="E371" s="3"/>
      <c r="F371" s="3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3"/>
      <c r="E372" s="3"/>
      <c r="F372" s="3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3"/>
      <c r="E373" s="3"/>
      <c r="F373" s="3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3"/>
      <c r="E374" s="3"/>
      <c r="F374" s="3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3"/>
      <c r="E375" s="3"/>
      <c r="F375" s="3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3"/>
      <c r="E376" s="3"/>
      <c r="F376" s="3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3"/>
      <c r="E377" s="3"/>
      <c r="F377" s="3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3"/>
      <c r="E378" s="3"/>
      <c r="F378" s="3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3"/>
      <c r="E379" s="3"/>
      <c r="F379" s="3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3"/>
      <c r="E380" s="3"/>
      <c r="F380" s="3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3"/>
      <c r="E381" s="3"/>
      <c r="F381" s="3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3"/>
      <c r="E382" s="3"/>
      <c r="F382" s="3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3"/>
      <c r="E383" s="3"/>
      <c r="F383" s="3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3"/>
      <c r="E384" s="3"/>
      <c r="F384" s="3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3"/>
      <c r="E385" s="3"/>
      <c r="F385" s="3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3"/>
      <c r="E386" s="3"/>
      <c r="F386" s="3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3"/>
      <c r="E387" s="3"/>
      <c r="F387" s="3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3"/>
      <c r="E388" s="3"/>
      <c r="F388" s="3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3"/>
      <c r="E389" s="3"/>
      <c r="F389" s="3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3"/>
      <c r="E390" s="3"/>
      <c r="F390" s="3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3"/>
      <c r="E391" s="3"/>
      <c r="F391" s="3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3"/>
      <c r="E392" s="3"/>
      <c r="F392" s="3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3"/>
      <c r="E393" s="3"/>
      <c r="F393" s="3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3"/>
      <c r="E394" s="3"/>
      <c r="F394" s="3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3"/>
      <c r="E395" s="3"/>
      <c r="F395" s="3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3"/>
      <c r="E396" s="3"/>
      <c r="F396" s="3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3"/>
      <c r="E397" s="3"/>
      <c r="F397" s="3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3"/>
      <c r="E398" s="3"/>
      <c r="F398" s="3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3"/>
      <c r="E399" s="3"/>
      <c r="F399" s="3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3"/>
      <c r="E400" s="3"/>
      <c r="F400" s="3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3"/>
      <c r="E401" s="3"/>
      <c r="F401" s="3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3"/>
      <c r="E402" s="3"/>
      <c r="F402" s="3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3"/>
      <c r="E403" s="3"/>
      <c r="F403" s="3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3"/>
      <c r="E404" s="3"/>
      <c r="F404" s="3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3"/>
      <c r="E405" s="3"/>
      <c r="F405" s="3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3"/>
      <c r="E406" s="3"/>
      <c r="F406" s="3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3"/>
      <c r="E407" s="3"/>
      <c r="F407" s="3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3"/>
      <c r="E408" s="3"/>
      <c r="F408" s="3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3"/>
      <c r="E409" s="3"/>
      <c r="F409" s="3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3"/>
      <c r="E410" s="3"/>
      <c r="F410" s="3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3"/>
      <c r="E411" s="3"/>
      <c r="F411" s="3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3"/>
      <c r="E412" s="3"/>
      <c r="F412" s="3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3"/>
      <c r="E413" s="3"/>
      <c r="F413" s="3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3"/>
      <c r="E414" s="3"/>
      <c r="F414" s="3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3"/>
      <c r="E415" s="3"/>
      <c r="F415" s="3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3"/>
      <c r="E416" s="3"/>
      <c r="F416" s="3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3"/>
      <c r="E417" s="3"/>
      <c r="F417" s="3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3"/>
      <c r="E418" s="3"/>
      <c r="F418" s="3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3"/>
      <c r="E419" s="3"/>
      <c r="F419" s="3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3"/>
      <c r="E420" s="3"/>
      <c r="F420" s="3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3"/>
      <c r="E421" s="3"/>
      <c r="F421" s="3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3"/>
      <c r="E422" s="3"/>
      <c r="F422" s="3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3"/>
      <c r="E423" s="3"/>
      <c r="F423" s="3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3"/>
      <c r="E424" s="3"/>
      <c r="F424" s="3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3"/>
      <c r="E425" s="3"/>
      <c r="F425" s="3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3"/>
      <c r="E426" s="3"/>
      <c r="F426" s="3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3"/>
      <c r="E427" s="3"/>
      <c r="F427" s="3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3"/>
      <c r="E428" s="3"/>
      <c r="F428" s="3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3"/>
      <c r="E429" s="3"/>
      <c r="F429" s="3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3"/>
      <c r="E430" s="3"/>
      <c r="F430" s="3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3"/>
      <c r="E431" s="3"/>
      <c r="F431" s="3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3"/>
      <c r="E432" s="3"/>
      <c r="F432" s="3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3"/>
      <c r="E433" s="3"/>
      <c r="F433" s="3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3"/>
      <c r="E434" s="3"/>
      <c r="F434" s="3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3"/>
      <c r="E435" s="3"/>
      <c r="F435" s="3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3"/>
      <c r="E436" s="3"/>
      <c r="F436" s="3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3"/>
      <c r="E437" s="3"/>
      <c r="F437" s="3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3"/>
      <c r="E438" s="3"/>
      <c r="F438" s="3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3"/>
      <c r="E439" s="3"/>
      <c r="F439" s="3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3"/>
      <c r="E440" s="3"/>
      <c r="F440" s="3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3"/>
      <c r="E441" s="3"/>
      <c r="F441" s="3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3"/>
      <c r="E442" s="3"/>
      <c r="F442" s="3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3"/>
      <c r="E443" s="3"/>
      <c r="F443" s="3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3"/>
      <c r="E444" s="3"/>
      <c r="F444" s="3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3"/>
      <c r="E445" s="3"/>
      <c r="F445" s="3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3"/>
      <c r="E446" s="3"/>
      <c r="F446" s="3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3"/>
      <c r="E447" s="3"/>
      <c r="F447" s="3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3"/>
      <c r="E448" s="3"/>
      <c r="F448" s="3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3"/>
      <c r="E449" s="3"/>
      <c r="F449" s="3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3"/>
      <c r="E450" s="3"/>
      <c r="F450" s="3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3"/>
      <c r="E451" s="3"/>
      <c r="F451" s="3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3"/>
      <c r="E452" s="3"/>
      <c r="F452" s="3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3"/>
      <c r="E453" s="3"/>
      <c r="F453" s="3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3"/>
      <c r="E454" s="3"/>
      <c r="F454" s="3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3"/>
      <c r="E455" s="3"/>
      <c r="F455" s="3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3"/>
      <c r="E456" s="3"/>
      <c r="F456" s="3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3"/>
      <c r="E457" s="3"/>
      <c r="F457" s="3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3"/>
      <c r="E458" s="3"/>
      <c r="F458" s="3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3"/>
      <c r="E459" s="3"/>
      <c r="F459" s="3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3"/>
      <c r="E460" s="3"/>
      <c r="F460" s="3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3"/>
      <c r="E461" s="3"/>
      <c r="F461" s="3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3"/>
      <c r="E462" s="3"/>
      <c r="F462" s="3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3"/>
      <c r="E463" s="3"/>
      <c r="F463" s="3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3"/>
      <c r="E464" s="3"/>
      <c r="F464" s="3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3"/>
      <c r="E465" s="3"/>
      <c r="F465" s="3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3"/>
      <c r="E466" s="3"/>
      <c r="F466" s="3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3"/>
      <c r="E467" s="3"/>
      <c r="F467" s="3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3"/>
      <c r="E468" s="3"/>
      <c r="F468" s="3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3"/>
      <c r="E469" s="3"/>
      <c r="F469" s="3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3"/>
      <c r="E470" s="3"/>
      <c r="F470" s="3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3"/>
      <c r="E471" s="3"/>
      <c r="F471" s="3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3"/>
      <c r="E472" s="3"/>
      <c r="F472" s="3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3"/>
      <c r="E473" s="3"/>
      <c r="F473" s="3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3"/>
      <c r="E474" s="3"/>
      <c r="F474" s="3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3"/>
      <c r="E475" s="3"/>
      <c r="F475" s="3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3"/>
      <c r="E476" s="3"/>
      <c r="F476" s="3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3"/>
      <c r="E477" s="3"/>
      <c r="F477" s="3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3"/>
      <c r="E478" s="3"/>
      <c r="F478" s="3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3"/>
      <c r="E479" s="3"/>
      <c r="F479" s="3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3"/>
      <c r="E480" s="3"/>
      <c r="F480" s="3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3"/>
      <c r="E481" s="3"/>
      <c r="F481" s="3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3"/>
      <c r="E482" s="3"/>
      <c r="F482" s="3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3"/>
      <c r="E483" s="3"/>
      <c r="F483" s="3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3"/>
      <c r="E484" s="3"/>
      <c r="F484" s="3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3"/>
      <c r="E485" s="3"/>
      <c r="F485" s="3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3"/>
      <c r="E486" s="3"/>
      <c r="F486" s="3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3"/>
      <c r="E487" s="3"/>
      <c r="F487" s="3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3"/>
      <c r="E488" s="3"/>
      <c r="F488" s="3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3"/>
      <c r="E489" s="3"/>
      <c r="F489" s="3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3"/>
      <c r="E490" s="3"/>
      <c r="F490" s="3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3"/>
      <c r="E491" s="3"/>
      <c r="F491" s="3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3"/>
      <c r="E492" s="3"/>
      <c r="F492" s="3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3"/>
      <c r="E493" s="3"/>
      <c r="F493" s="3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3"/>
      <c r="E494" s="3"/>
      <c r="F494" s="3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3"/>
      <c r="E495" s="3"/>
      <c r="F495" s="3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3"/>
      <c r="E496" s="3"/>
      <c r="F496" s="3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3"/>
      <c r="E497" s="3"/>
      <c r="F497" s="3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3"/>
      <c r="E498" s="3"/>
      <c r="F498" s="3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3"/>
      <c r="E499" s="3"/>
      <c r="F499" s="3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3"/>
      <c r="E500" s="3"/>
      <c r="F500" s="3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3"/>
      <c r="E501" s="3"/>
      <c r="F501" s="3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3"/>
      <c r="E502" s="3"/>
      <c r="F502" s="3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3"/>
      <c r="E503" s="3"/>
      <c r="F503" s="3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3"/>
      <c r="E504" s="3"/>
      <c r="F504" s="3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3"/>
      <c r="E505" s="3"/>
      <c r="F505" s="3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3"/>
      <c r="E506" s="3"/>
      <c r="F506" s="3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3"/>
      <c r="E507" s="3"/>
      <c r="F507" s="3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3"/>
      <c r="E508" s="3"/>
      <c r="F508" s="3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3"/>
      <c r="E509" s="3"/>
      <c r="F509" s="3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3"/>
      <c r="E510" s="3"/>
      <c r="F510" s="3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3"/>
      <c r="E511" s="3"/>
      <c r="F511" s="3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3"/>
      <c r="E512" s="3"/>
      <c r="F512" s="3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3"/>
      <c r="E513" s="3"/>
      <c r="F513" s="3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3"/>
      <c r="E514" s="3"/>
      <c r="F514" s="3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3"/>
      <c r="E515" s="3"/>
      <c r="F515" s="3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3"/>
      <c r="E516" s="3"/>
      <c r="F516" s="3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3"/>
      <c r="E517" s="3"/>
      <c r="F517" s="3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3"/>
      <c r="E518" s="3"/>
      <c r="F518" s="3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3"/>
      <c r="E519" s="3"/>
      <c r="F519" s="3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3"/>
      <c r="E520" s="3"/>
      <c r="F520" s="3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3"/>
      <c r="E521" s="3"/>
      <c r="F521" s="3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3"/>
      <c r="E522" s="3"/>
      <c r="F522" s="3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3"/>
      <c r="E523" s="3"/>
      <c r="F523" s="3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3"/>
      <c r="E524" s="3"/>
      <c r="F524" s="3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3"/>
      <c r="E525" s="3"/>
      <c r="F525" s="3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3"/>
      <c r="E526" s="3"/>
      <c r="F526" s="3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3"/>
      <c r="E527" s="3"/>
      <c r="F527" s="3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3"/>
      <c r="E528" s="3"/>
      <c r="F528" s="3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3"/>
      <c r="E529" s="3"/>
      <c r="F529" s="3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3"/>
      <c r="E530" s="3"/>
      <c r="F530" s="3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3"/>
      <c r="E531" s="3"/>
      <c r="F531" s="3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3"/>
      <c r="E532" s="3"/>
      <c r="F532" s="3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3"/>
      <c r="E533" s="3"/>
      <c r="F533" s="3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3"/>
      <c r="E534" s="3"/>
      <c r="F534" s="3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3"/>
      <c r="E535" s="3"/>
      <c r="F535" s="3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3"/>
      <c r="E536" s="3"/>
      <c r="F536" s="3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3"/>
      <c r="E537" s="3"/>
      <c r="F537" s="3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3"/>
      <c r="E538" s="3"/>
      <c r="F538" s="3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3"/>
      <c r="E539" s="3"/>
      <c r="F539" s="3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3"/>
      <c r="E540" s="3"/>
      <c r="F540" s="3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3"/>
      <c r="E541" s="3"/>
      <c r="F541" s="3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3"/>
      <c r="E542" s="3"/>
      <c r="F542" s="3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3"/>
      <c r="E543" s="3"/>
      <c r="F543" s="3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3"/>
      <c r="E544" s="3"/>
      <c r="F544" s="3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3"/>
      <c r="E545" s="3"/>
      <c r="F545" s="3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3"/>
      <c r="E546" s="3"/>
      <c r="F546" s="3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3"/>
      <c r="E547" s="3"/>
      <c r="F547" s="3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3"/>
      <c r="E548" s="3"/>
      <c r="F548" s="3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3"/>
      <c r="E549" s="3"/>
      <c r="F549" s="3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3"/>
      <c r="E550" s="3"/>
      <c r="F550" s="3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3"/>
      <c r="E551" s="3"/>
      <c r="F551" s="3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3"/>
      <c r="E552" s="3"/>
      <c r="F552" s="3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3"/>
      <c r="E553" s="3"/>
      <c r="F553" s="3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3"/>
      <c r="E554" s="3"/>
      <c r="F554" s="3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3"/>
      <c r="E555" s="3"/>
      <c r="F555" s="3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3"/>
      <c r="E556" s="3"/>
      <c r="F556" s="3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3"/>
      <c r="E557" s="3"/>
      <c r="F557" s="3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3"/>
      <c r="E558" s="3"/>
      <c r="F558" s="3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3"/>
      <c r="E559" s="3"/>
      <c r="F559" s="3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3"/>
      <c r="E560" s="3"/>
      <c r="F560" s="3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3"/>
      <c r="E561" s="3"/>
      <c r="F561" s="3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3"/>
      <c r="E562" s="3"/>
      <c r="F562" s="3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3"/>
      <c r="E563" s="3"/>
      <c r="F563" s="3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3"/>
      <c r="E564" s="3"/>
      <c r="F564" s="3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3"/>
      <c r="E565" s="3"/>
      <c r="F565" s="3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3"/>
      <c r="E566" s="3"/>
      <c r="F566" s="3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3"/>
      <c r="E567" s="3"/>
      <c r="F567" s="3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3"/>
      <c r="E568" s="3"/>
      <c r="F568" s="3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3"/>
      <c r="E569" s="3"/>
      <c r="F569" s="3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3"/>
      <c r="E570" s="3"/>
      <c r="F570" s="3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3"/>
      <c r="E571" s="3"/>
      <c r="F571" s="3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3"/>
      <c r="E572" s="3"/>
      <c r="F572" s="3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3"/>
      <c r="E573" s="3"/>
      <c r="F573" s="3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3"/>
      <c r="E574" s="3"/>
      <c r="F574" s="3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3"/>
      <c r="E575" s="3"/>
      <c r="F575" s="3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3"/>
      <c r="E576" s="3"/>
      <c r="F576" s="3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3"/>
      <c r="E577" s="3"/>
      <c r="F577" s="3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3"/>
      <c r="E578" s="3"/>
      <c r="F578" s="3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3"/>
      <c r="E579" s="3"/>
      <c r="F579" s="3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3"/>
      <c r="E580" s="3"/>
      <c r="F580" s="3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3"/>
      <c r="E581" s="3"/>
      <c r="F581" s="3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3"/>
      <c r="E582" s="3"/>
      <c r="F582" s="3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3"/>
      <c r="E583" s="3"/>
      <c r="F583" s="3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3"/>
      <c r="E584" s="3"/>
      <c r="F584" s="3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3"/>
      <c r="E585" s="3"/>
      <c r="F585" s="3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3"/>
      <c r="E586" s="3"/>
      <c r="F586" s="3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3"/>
      <c r="E587" s="3"/>
      <c r="F587" s="3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3"/>
      <c r="E588" s="3"/>
      <c r="F588" s="3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3"/>
      <c r="E589" s="3"/>
      <c r="F589" s="3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3"/>
      <c r="E590" s="3"/>
      <c r="F590" s="3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3"/>
      <c r="E591" s="3"/>
      <c r="F591" s="3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3"/>
      <c r="E592" s="3"/>
      <c r="F592" s="3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3"/>
      <c r="E593" s="3"/>
      <c r="F593" s="3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3"/>
      <c r="E594" s="3"/>
      <c r="F594" s="3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3"/>
      <c r="E595" s="3"/>
      <c r="F595" s="3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3"/>
      <c r="E596" s="3"/>
      <c r="F596" s="3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3"/>
      <c r="E597" s="3"/>
      <c r="F597" s="3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3"/>
      <c r="E598" s="3"/>
      <c r="F598" s="3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3"/>
      <c r="E599" s="3"/>
      <c r="F599" s="3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3"/>
      <c r="E600" s="3"/>
      <c r="F600" s="3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3"/>
      <c r="E601" s="3"/>
      <c r="F601" s="3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3"/>
      <c r="E602" s="3"/>
      <c r="F602" s="3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3"/>
      <c r="E603" s="3"/>
      <c r="F603" s="3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3"/>
      <c r="E604" s="3"/>
      <c r="F604" s="3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3"/>
      <c r="E605" s="3"/>
      <c r="F605" s="3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3"/>
      <c r="E606" s="3"/>
      <c r="F606" s="3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3"/>
      <c r="E607" s="3"/>
      <c r="F607" s="3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3"/>
      <c r="E608" s="3"/>
      <c r="F608" s="3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3"/>
      <c r="E609" s="3"/>
      <c r="F609" s="3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3"/>
      <c r="E610" s="3"/>
      <c r="F610" s="3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3"/>
      <c r="E611" s="3"/>
      <c r="F611" s="3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3"/>
      <c r="E612" s="3"/>
      <c r="F612" s="3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3"/>
      <c r="E613" s="3"/>
      <c r="F613" s="3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3"/>
      <c r="E614" s="3"/>
      <c r="F614" s="3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3"/>
      <c r="E615" s="3"/>
      <c r="F615" s="3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3"/>
      <c r="E616" s="3"/>
      <c r="F616" s="3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3"/>
      <c r="E617" s="3"/>
      <c r="F617" s="3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3"/>
      <c r="E618" s="3"/>
      <c r="F618" s="3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3"/>
      <c r="E619" s="3"/>
      <c r="F619" s="3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3"/>
      <c r="E620" s="3"/>
      <c r="F620" s="3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3"/>
      <c r="E621" s="3"/>
      <c r="F621" s="3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3"/>
      <c r="E622" s="3"/>
      <c r="F622" s="3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3"/>
      <c r="E623" s="3"/>
      <c r="F623" s="3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3"/>
      <c r="E624" s="3"/>
      <c r="F624" s="3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3"/>
      <c r="E625" s="3"/>
      <c r="F625" s="3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3"/>
      <c r="E626" s="3"/>
      <c r="F626" s="3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3"/>
      <c r="E627" s="3"/>
      <c r="F627" s="3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3"/>
      <c r="E628" s="3"/>
      <c r="F628" s="3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3"/>
      <c r="E629" s="3"/>
      <c r="F629" s="3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3"/>
      <c r="E630" s="3"/>
      <c r="F630" s="3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3"/>
      <c r="E631" s="3"/>
      <c r="F631" s="3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3"/>
      <c r="E632" s="3"/>
      <c r="F632" s="3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3"/>
      <c r="E633" s="3"/>
      <c r="F633" s="3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3"/>
      <c r="E634" s="3"/>
      <c r="F634" s="3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3"/>
      <c r="E635" s="3"/>
      <c r="F635" s="3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3"/>
      <c r="E636" s="3"/>
      <c r="F636" s="3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3"/>
      <c r="E637" s="3"/>
      <c r="F637" s="3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3"/>
      <c r="E638" s="3"/>
      <c r="F638" s="3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3"/>
      <c r="E639" s="3"/>
      <c r="F639" s="3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3"/>
      <c r="E640" s="3"/>
      <c r="F640" s="3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3"/>
      <c r="E641" s="3"/>
      <c r="F641" s="3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3"/>
      <c r="E642" s="3"/>
      <c r="F642" s="3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3"/>
      <c r="E643" s="3"/>
      <c r="F643" s="3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3"/>
      <c r="E644" s="3"/>
      <c r="F644" s="3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3"/>
      <c r="E645" s="3"/>
      <c r="F645" s="3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3"/>
      <c r="E646" s="3"/>
      <c r="F646" s="3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3"/>
      <c r="E647" s="3"/>
      <c r="F647" s="3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3"/>
      <c r="E648" s="3"/>
      <c r="F648" s="3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3"/>
      <c r="E649" s="3"/>
      <c r="F649" s="3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3"/>
      <c r="E650" s="3"/>
      <c r="F650" s="3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3"/>
      <c r="E651" s="3"/>
      <c r="F651" s="3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3"/>
      <c r="E652" s="3"/>
      <c r="F652" s="3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3"/>
      <c r="E653" s="3"/>
      <c r="F653" s="3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3"/>
      <c r="E654" s="3"/>
      <c r="F654" s="3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3"/>
      <c r="E655" s="3"/>
      <c r="F655" s="3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3"/>
      <c r="E656" s="3"/>
      <c r="F656" s="3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3"/>
      <c r="E657" s="3"/>
      <c r="F657" s="3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3"/>
      <c r="E658" s="3"/>
      <c r="F658" s="3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3"/>
      <c r="E659" s="3"/>
      <c r="F659" s="3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3"/>
      <c r="E660" s="3"/>
      <c r="F660" s="3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3"/>
      <c r="E661" s="3"/>
      <c r="F661" s="3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3"/>
      <c r="E662" s="3"/>
      <c r="F662" s="3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3"/>
      <c r="E663" s="3"/>
      <c r="F663" s="3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3"/>
      <c r="E664" s="3"/>
      <c r="F664" s="3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3"/>
      <c r="E665" s="3"/>
      <c r="F665" s="3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3"/>
      <c r="E666" s="3"/>
      <c r="F666" s="3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3"/>
      <c r="E667" s="3"/>
      <c r="F667" s="3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3"/>
      <c r="E668" s="3"/>
      <c r="F668" s="3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3"/>
      <c r="E669" s="3"/>
      <c r="F669" s="3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3"/>
      <c r="E670" s="3"/>
      <c r="F670" s="3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3"/>
      <c r="E671" s="3"/>
      <c r="F671" s="3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3"/>
      <c r="E672" s="3"/>
      <c r="F672" s="3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3"/>
      <c r="E673" s="3"/>
      <c r="F673" s="3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3"/>
      <c r="E674" s="3"/>
      <c r="F674" s="3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3"/>
      <c r="E675" s="3"/>
      <c r="F675" s="3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3"/>
      <c r="E676" s="3"/>
      <c r="F676" s="3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3"/>
      <c r="E677" s="3"/>
      <c r="F677" s="3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3"/>
      <c r="E678" s="3"/>
      <c r="F678" s="3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3"/>
      <c r="E679" s="3"/>
      <c r="F679" s="3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3"/>
      <c r="E680" s="3"/>
      <c r="F680" s="3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3"/>
      <c r="E681" s="3"/>
      <c r="F681" s="3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3"/>
      <c r="E682" s="3"/>
      <c r="F682" s="3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3"/>
      <c r="E683" s="3"/>
      <c r="F683" s="3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3"/>
      <c r="E684" s="3"/>
      <c r="F684" s="3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3"/>
      <c r="E685" s="3"/>
      <c r="F685" s="3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3"/>
      <c r="E686" s="3"/>
      <c r="F686" s="3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3"/>
      <c r="E687" s="3"/>
      <c r="F687" s="3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3"/>
      <c r="E688" s="3"/>
      <c r="F688" s="3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3"/>
      <c r="E689" s="3"/>
      <c r="F689" s="3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3"/>
      <c r="E690" s="3"/>
      <c r="F690" s="3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3"/>
      <c r="E691" s="3"/>
      <c r="F691" s="3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3"/>
      <c r="E692" s="3"/>
      <c r="F692" s="3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3"/>
      <c r="E693" s="3"/>
      <c r="F693" s="3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3"/>
      <c r="E694" s="3"/>
      <c r="F694" s="3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3"/>
      <c r="E695" s="3"/>
      <c r="F695" s="3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3"/>
      <c r="E696" s="3"/>
      <c r="F696" s="3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3"/>
      <c r="E697" s="3"/>
      <c r="F697" s="3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3"/>
      <c r="E698" s="3"/>
      <c r="F698" s="3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3"/>
      <c r="E699" s="3"/>
      <c r="F699" s="3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3"/>
      <c r="E700" s="3"/>
      <c r="F700" s="3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3"/>
      <c r="E701" s="3"/>
      <c r="F701" s="3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3"/>
      <c r="E702" s="3"/>
      <c r="F702" s="3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3"/>
      <c r="E703" s="3"/>
      <c r="F703" s="3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3"/>
      <c r="E704" s="3"/>
      <c r="F704" s="3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3"/>
      <c r="E705" s="3"/>
      <c r="F705" s="3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3"/>
      <c r="E706" s="3"/>
      <c r="F706" s="3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3"/>
      <c r="E707" s="3"/>
      <c r="F707" s="3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3"/>
      <c r="E708" s="3"/>
      <c r="F708" s="3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3"/>
      <c r="E709" s="3"/>
      <c r="F709" s="3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3"/>
      <c r="E710" s="3"/>
      <c r="F710" s="3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3"/>
      <c r="E711" s="3"/>
      <c r="F711" s="3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3"/>
      <c r="E712" s="3"/>
      <c r="F712" s="3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3"/>
      <c r="E713" s="3"/>
      <c r="F713" s="3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3"/>
      <c r="E714" s="3"/>
      <c r="F714" s="3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3"/>
      <c r="E715" s="3"/>
      <c r="F715" s="3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3"/>
      <c r="E716" s="3"/>
      <c r="F716" s="3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3"/>
      <c r="E717" s="3"/>
      <c r="F717" s="3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3"/>
      <c r="E718" s="3"/>
      <c r="F718" s="3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3"/>
      <c r="E719" s="3"/>
      <c r="F719" s="3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3"/>
      <c r="E720" s="3"/>
      <c r="F720" s="3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3"/>
      <c r="E721" s="3"/>
      <c r="F721" s="3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3"/>
      <c r="E722" s="3"/>
      <c r="F722" s="3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3"/>
      <c r="E723" s="3"/>
      <c r="F723" s="3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3"/>
      <c r="E724" s="3"/>
      <c r="F724" s="3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3"/>
      <c r="E725" s="3"/>
      <c r="F725" s="3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3"/>
      <c r="E726" s="3"/>
      <c r="F726" s="3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3"/>
      <c r="E727" s="3"/>
      <c r="F727" s="3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3"/>
      <c r="E728" s="3"/>
      <c r="F728" s="3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3"/>
      <c r="E729" s="3"/>
      <c r="F729" s="3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3"/>
      <c r="E730" s="3"/>
      <c r="F730" s="3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3"/>
      <c r="E731" s="3"/>
      <c r="F731" s="3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3"/>
      <c r="E732" s="3"/>
      <c r="F732" s="3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3"/>
      <c r="E733" s="3"/>
      <c r="F733" s="3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3"/>
      <c r="E734" s="3"/>
      <c r="F734" s="3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3"/>
      <c r="E735" s="3"/>
      <c r="F735" s="3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3"/>
      <c r="E736" s="3"/>
      <c r="F736" s="3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3"/>
      <c r="E737" s="3"/>
      <c r="F737" s="3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3"/>
      <c r="E738" s="3"/>
      <c r="F738" s="3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3"/>
      <c r="E739" s="3"/>
      <c r="F739" s="3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3"/>
      <c r="E740" s="3"/>
      <c r="F740" s="3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3"/>
      <c r="E741" s="3"/>
      <c r="F741" s="3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3"/>
      <c r="E742" s="3"/>
      <c r="F742" s="3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3"/>
      <c r="E743" s="3"/>
      <c r="F743" s="3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3"/>
      <c r="E744" s="3"/>
      <c r="F744" s="3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3"/>
      <c r="E745" s="3"/>
      <c r="F745" s="3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3"/>
      <c r="E746" s="3"/>
      <c r="F746" s="3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3"/>
      <c r="E747" s="3"/>
      <c r="F747" s="3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3"/>
      <c r="E748" s="3"/>
      <c r="F748" s="3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3"/>
      <c r="E749" s="3"/>
      <c r="F749" s="3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3"/>
      <c r="E750" s="3"/>
      <c r="F750" s="3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3"/>
      <c r="E751" s="3"/>
      <c r="F751" s="3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3"/>
      <c r="E752" s="3"/>
      <c r="F752" s="3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3"/>
      <c r="E753" s="3"/>
      <c r="F753" s="3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3"/>
      <c r="E754" s="3"/>
      <c r="F754" s="3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3"/>
      <c r="E755" s="3"/>
      <c r="F755" s="3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3"/>
      <c r="E756" s="3"/>
      <c r="F756" s="3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3"/>
      <c r="E757" s="3"/>
      <c r="F757" s="3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3"/>
      <c r="E758" s="3"/>
      <c r="F758" s="3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3"/>
      <c r="E759" s="3"/>
      <c r="F759" s="3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3"/>
      <c r="E760" s="3"/>
      <c r="F760" s="3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3"/>
      <c r="E761" s="3"/>
      <c r="F761" s="3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3"/>
      <c r="E762" s="3"/>
      <c r="F762" s="3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3"/>
      <c r="E763" s="3"/>
      <c r="F763" s="3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3"/>
      <c r="E764" s="3"/>
      <c r="F764" s="3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3"/>
      <c r="E765" s="3"/>
      <c r="F765" s="3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3"/>
      <c r="E766" s="3"/>
      <c r="F766" s="3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3"/>
      <c r="E767" s="3"/>
      <c r="F767" s="3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3"/>
      <c r="E768" s="3"/>
      <c r="F768" s="3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3"/>
      <c r="E769" s="3"/>
      <c r="F769" s="3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3"/>
      <c r="E770" s="3"/>
      <c r="F770" s="3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3"/>
      <c r="E771" s="3"/>
      <c r="F771" s="3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3"/>
      <c r="E772" s="3"/>
      <c r="F772" s="3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3"/>
      <c r="E773" s="3"/>
      <c r="F773" s="3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3"/>
      <c r="E774" s="3"/>
      <c r="F774" s="3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3"/>
      <c r="E775" s="3"/>
      <c r="F775" s="3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3"/>
      <c r="E776" s="3"/>
      <c r="F776" s="3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3"/>
      <c r="E777" s="3"/>
      <c r="F777" s="3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3"/>
      <c r="E778" s="3"/>
      <c r="F778" s="3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3"/>
      <c r="E779" s="3"/>
      <c r="F779" s="3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3"/>
      <c r="E780" s="3"/>
      <c r="F780" s="3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3"/>
      <c r="E781" s="3"/>
      <c r="F781" s="3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3"/>
      <c r="E782" s="3"/>
      <c r="F782" s="3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3"/>
      <c r="E783" s="3"/>
      <c r="F783" s="3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3"/>
      <c r="E784" s="3"/>
      <c r="F784" s="3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3"/>
      <c r="E785" s="3"/>
      <c r="F785" s="3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3"/>
      <c r="E786" s="3"/>
      <c r="F786" s="3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3"/>
      <c r="E787" s="3"/>
      <c r="F787" s="3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3"/>
      <c r="E788" s="3"/>
      <c r="F788" s="3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3"/>
      <c r="E789" s="3"/>
      <c r="F789" s="3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3"/>
      <c r="E790" s="3"/>
      <c r="F790" s="3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3"/>
      <c r="E791" s="3"/>
      <c r="F791" s="3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3"/>
      <c r="E792" s="3"/>
      <c r="F792" s="3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3"/>
      <c r="E793" s="3"/>
      <c r="F793" s="3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3"/>
      <c r="E794" s="3"/>
      <c r="F794" s="3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3"/>
      <c r="E795" s="3"/>
      <c r="F795" s="3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3"/>
      <c r="E796" s="3"/>
      <c r="F796" s="3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3"/>
      <c r="E797" s="3"/>
      <c r="F797" s="3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3"/>
      <c r="E798" s="3"/>
      <c r="F798" s="3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3"/>
      <c r="E799" s="3"/>
      <c r="F799" s="3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3"/>
      <c r="E800" s="3"/>
      <c r="F800" s="3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3"/>
      <c r="E801" s="3"/>
      <c r="F801" s="3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3"/>
      <c r="E802" s="3"/>
      <c r="F802" s="3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3"/>
      <c r="E803" s="3"/>
      <c r="F803" s="3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3"/>
      <c r="E804" s="3"/>
      <c r="F804" s="3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3"/>
      <c r="E805" s="3"/>
      <c r="F805" s="3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3"/>
      <c r="E806" s="3"/>
      <c r="F806" s="3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3"/>
      <c r="E807" s="3"/>
      <c r="F807" s="3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3"/>
      <c r="E808" s="3"/>
      <c r="F808" s="3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3"/>
      <c r="E809" s="3"/>
      <c r="F809" s="3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3"/>
      <c r="E810" s="3"/>
      <c r="F810" s="3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3"/>
      <c r="E811" s="3"/>
      <c r="F811" s="3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3"/>
      <c r="E812" s="3"/>
      <c r="F812" s="3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3"/>
      <c r="E813" s="3"/>
      <c r="F813" s="3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3"/>
      <c r="E814" s="3"/>
      <c r="F814" s="3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3"/>
      <c r="E815" s="3"/>
      <c r="F815" s="3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3"/>
      <c r="E816" s="3"/>
      <c r="F816" s="3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3"/>
      <c r="E817" s="3"/>
      <c r="F817" s="3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3"/>
      <c r="E818" s="3"/>
      <c r="F818" s="3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3"/>
      <c r="E819" s="3"/>
      <c r="F819" s="3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3"/>
      <c r="E820" s="3"/>
      <c r="F820" s="3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3"/>
      <c r="E821" s="3"/>
      <c r="F821" s="3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3"/>
      <c r="E822" s="3"/>
      <c r="F822" s="3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3"/>
      <c r="E823" s="3"/>
      <c r="F823" s="3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3"/>
      <c r="E824" s="3"/>
      <c r="F824" s="3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3"/>
      <c r="E825" s="3"/>
      <c r="F825" s="3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3"/>
      <c r="E826" s="3"/>
      <c r="F826" s="3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3"/>
      <c r="E827" s="3"/>
      <c r="F827" s="3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3"/>
      <c r="E828" s="3"/>
      <c r="F828" s="3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3"/>
      <c r="E829" s="3"/>
      <c r="F829" s="3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3"/>
      <c r="E830" s="3"/>
      <c r="F830" s="3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3"/>
      <c r="E831" s="3"/>
      <c r="F831" s="3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3"/>
      <c r="E832" s="3"/>
      <c r="F832" s="3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3"/>
      <c r="E833" s="3"/>
      <c r="F833" s="3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3"/>
      <c r="E834" s="3"/>
      <c r="F834" s="3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3"/>
      <c r="E835" s="3"/>
      <c r="F835" s="3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3"/>
      <c r="E836" s="3"/>
      <c r="F836" s="3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3"/>
      <c r="E837" s="3"/>
      <c r="F837" s="3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3"/>
      <c r="E838" s="3"/>
      <c r="F838" s="3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3"/>
      <c r="E839" s="3"/>
      <c r="F839" s="3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3"/>
      <c r="E840" s="3"/>
      <c r="F840" s="3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3"/>
      <c r="E841" s="3"/>
      <c r="F841" s="3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3"/>
      <c r="E842" s="3"/>
      <c r="F842" s="3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3"/>
      <c r="E843" s="3"/>
      <c r="F843" s="3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3"/>
      <c r="E844" s="3"/>
      <c r="F844" s="3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3"/>
      <c r="E845" s="3"/>
      <c r="F845" s="3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3"/>
      <c r="E846" s="3"/>
      <c r="F846" s="3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3"/>
      <c r="E847" s="3"/>
      <c r="F847" s="3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3"/>
      <c r="E848" s="3"/>
      <c r="F848" s="3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3"/>
      <c r="E849" s="3"/>
      <c r="F849" s="3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3"/>
      <c r="E850" s="3"/>
      <c r="F850" s="3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3"/>
      <c r="E851" s="3"/>
      <c r="F851" s="3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3"/>
      <c r="E852" s="3"/>
      <c r="F852" s="3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3"/>
      <c r="E853" s="3"/>
      <c r="F853" s="3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3"/>
      <c r="E854" s="3"/>
      <c r="F854" s="3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3"/>
      <c r="E855" s="3"/>
      <c r="F855" s="3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3"/>
      <c r="E856" s="3"/>
      <c r="F856" s="3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3"/>
      <c r="E857" s="3"/>
      <c r="F857" s="3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3"/>
      <c r="E858" s="3"/>
      <c r="F858" s="3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3"/>
      <c r="E859" s="3"/>
      <c r="F859" s="3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3"/>
      <c r="E860" s="3"/>
      <c r="F860" s="3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3"/>
      <c r="E861" s="3"/>
      <c r="F861" s="3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3"/>
      <c r="E862" s="3"/>
      <c r="F862" s="3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3"/>
      <c r="E863" s="3"/>
      <c r="F863" s="3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3"/>
      <c r="E864" s="3"/>
      <c r="F864" s="3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3"/>
      <c r="E865" s="3"/>
      <c r="F865" s="3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3"/>
      <c r="E866" s="3"/>
      <c r="F866" s="3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3"/>
      <c r="E867" s="3"/>
      <c r="F867" s="3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3"/>
      <c r="E868" s="3"/>
      <c r="F868" s="3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3"/>
      <c r="E869" s="3"/>
      <c r="F869" s="3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3"/>
      <c r="E870" s="3"/>
      <c r="F870" s="3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3"/>
      <c r="E871" s="3"/>
      <c r="F871" s="3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3"/>
      <c r="E872" s="3"/>
      <c r="F872" s="3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3"/>
      <c r="E873" s="3"/>
      <c r="F873" s="3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3"/>
      <c r="E874" s="3"/>
      <c r="F874" s="3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3"/>
      <c r="E875" s="3"/>
      <c r="F875" s="3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3"/>
      <c r="E876" s="3"/>
      <c r="F876" s="3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3"/>
      <c r="E877" s="3"/>
      <c r="F877" s="3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3"/>
      <c r="E878" s="3"/>
      <c r="F878" s="3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3"/>
      <c r="E879" s="3"/>
      <c r="F879" s="3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3"/>
      <c r="E880" s="3"/>
      <c r="F880" s="3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3"/>
      <c r="E881" s="3"/>
      <c r="F881" s="3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3"/>
      <c r="E882" s="3"/>
      <c r="F882" s="3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3"/>
      <c r="E883" s="3"/>
      <c r="F883" s="3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3"/>
      <c r="E884" s="3"/>
      <c r="F884" s="3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3"/>
      <c r="E885" s="3"/>
      <c r="F885" s="3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3"/>
      <c r="E886" s="3"/>
      <c r="F886" s="3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3"/>
      <c r="E887" s="3"/>
      <c r="F887" s="3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3"/>
      <c r="E888" s="3"/>
      <c r="F888" s="3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3"/>
      <c r="E889" s="3"/>
      <c r="F889" s="3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3"/>
      <c r="E890" s="3"/>
      <c r="F890" s="3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3"/>
      <c r="E891" s="3"/>
      <c r="F891" s="3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3"/>
      <c r="E892" s="3"/>
      <c r="F892" s="3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3"/>
      <c r="E893" s="3"/>
      <c r="F893" s="3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3"/>
      <c r="E894" s="3"/>
      <c r="F894" s="3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3"/>
      <c r="E895" s="3"/>
      <c r="F895" s="3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3"/>
      <c r="E896" s="3"/>
      <c r="F896" s="3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3"/>
      <c r="E897" s="3"/>
      <c r="F897" s="3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3"/>
      <c r="E898" s="3"/>
      <c r="F898" s="3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3"/>
      <c r="E899" s="3"/>
      <c r="F899" s="3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3"/>
      <c r="E900" s="3"/>
      <c r="F900" s="3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3"/>
      <c r="E901" s="3"/>
      <c r="F901" s="3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3"/>
      <c r="E902" s="3"/>
      <c r="F902" s="3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3"/>
      <c r="E903" s="3"/>
      <c r="F903" s="3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3"/>
      <c r="E904" s="3"/>
      <c r="F904" s="3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3"/>
      <c r="E905" s="3"/>
      <c r="F905" s="3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3"/>
      <c r="E906" s="3"/>
      <c r="F906" s="3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3"/>
      <c r="E907" s="3"/>
      <c r="F907" s="3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3"/>
      <c r="E908" s="3"/>
      <c r="F908" s="3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3"/>
      <c r="E909" s="3"/>
      <c r="F909" s="3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3"/>
      <c r="E910" s="3"/>
      <c r="F910" s="3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3"/>
      <c r="E911" s="3"/>
      <c r="F911" s="3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3"/>
      <c r="E912" s="3"/>
      <c r="F912" s="3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3"/>
      <c r="E913" s="3"/>
      <c r="F913" s="3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3"/>
      <c r="E914" s="3"/>
      <c r="F914" s="3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3"/>
      <c r="E915" s="3"/>
      <c r="F915" s="3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3"/>
      <c r="E916" s="3"/>
      <c r="F916" s="3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3"/>
      <c r="E917" s="3"/>
      <c r="F917" s="3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3"/>
      <c r="E918" s="3"/>
      <c r="F918" s="3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3"/>
      <c r="E919" s="3"/>
      <c r="F919" s="3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3"/>
      <c r="E920" s="3"/>
      <c r="F920" s="3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3"/>
      <c r="E921" s="3"/>
      <c r="F921" s="3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3"/>
      <c r="E922" s="3"/>
      <c r="F922" s="3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3"/>
      <c r="E923" s="3"/>
      <c r="F923" s="3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3"/>
      <c r="E924" s="3"/>
      <c r="F924" s="3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3"/>
      <c r="E925" s="3"/>
      <c r="F925" s="3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3"/>
      <c r="E926" s="3"/>
      <c r="F926" s="3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3"/>
      <c r="E927" s="3"/>
      <c r="F927" s="3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3"/>
      <c r="E928" s="3"/>
      <c r="F928" s="3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3"/>
      <c r="E929" s="3"/>
      <c r="F929" s="3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3"/>
      <c r="E930" s="3"/>
      <c r="F930" s="3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3"/>
      <c r="E931" s="3"/>
      <c r="F931" s="3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3"/>
      <c r="E932" s="3"/>
      <c r="F932" s="3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3"/>
      <c r="E933" s="3"/>
      <c r="F933" s="3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3"/>
      <c r="E934" s="3"/>
      <c r="F934" s="3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3"/>
      <c r="E935" s="3"/>
      <c r="F935" s="3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3"/>
      <c r="E936" s="3"/>
      <c r="F936" s="3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3"/>
      <c r="E937" s="3"/>
      <c r="F937" s="3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3"/>
      <c r="E938" s="3"/>
      <c r="F938" s="3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3"/>
      <c r="E939" s="3"/>
      <c r="F939" s="3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3"/>
      <c r="E940" s="3"/>
      <c r="F940" s="3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3"/>
      <c r="E941" s="3"/>
      <c r="F941" s="3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3"/>
      <c r="E942" s="3"/>
      <c r="F942" s="3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3"/>
      <c r="E943" s="3"/>
      <c r="F943" s="3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3"/>
      <c r="E944" s="3"/>
      <c r="F944" s="3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3"/>
      <c r="E945" s="3"/>
      <c r="F945" s="3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3"/>
      <c r="E946" s="3"/>
      <c r="F946" s="3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3"/>
      <c r="E947" s="3"/>
      <c r="F947" s="3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3"/>
      <c r="E948" s="3"/>
      <c r="F948" s="3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3"/>
      <c r="E949" s="3"/>
      <c r="F949" s="3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3"/>
      <c r="E950" s="3"/>
      <c r="F950" s="3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3"/>
      <c r="E951" s="3"/>
      <c r="F951" s="3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3"/>
      <c r="E952" s="3"/>
      <c r="F952" s="3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3"/>
      <c r="E953" s="3"/>
      <c r="F953" s="3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3"/>
      <c r="E954" s="3"/>
      <c r="F954" s="3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3"/>
      <c r="E955" s="3"/>
      <c r="F955" s="3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3"/>
      <c r="E956" s="3"/>
      <c r="F956" s="3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3"/>
      <c r="E957" s="3"/>
      <c r="F957" s="3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3"/>
      <c r="E958" s="3"/>
      <c r="F958" s="3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3"/>
      <c r="E959" s="3"/>
      <c r="F959" s="3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3"/>
      <c r="E960" s="3"/>
      <c r="F960" s="3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3"/>
      <c r="E961" s="3"/>
      <c r="F961" s="3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3"/>
      <c r="E962" s="3"/>
      <c r="F962" s="3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3"/>
      <c r="E963" s="3"/>
      <c r="F963" s="3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3"/>
      <c r="E964" s="3"/>
      <c r="F964" s="3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3"/>
      <c r="E965" s="3"/>
      <c r="F965" s="3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3"/>
      <c r="E966" s="3"/>
      <c r="F966" s="3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3"/>
      <c r="E967" s="3"/>
      <c r="F967" s="3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3"/>
      <c r="E968" s="3"/>
      <c r="F968" s="3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3"/>
      <c r="E969" s="3"/>
      <c r="F969" s="3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3"/>
      <c r="E970" s="3"/>
      <c r="F970" s="3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3"/>
      <c r="E971" s="3"/>
      <c r="F971" s="3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3"/>
      <c r="E972" s="3"/>
      <c r="F972" s="3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3"/>
      <c r="E973" s="3"/>
      <c r="F973" s="3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3"/>
      <c r="E974" s="3"/>
      <c r="F974" s="3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3"/>
      <c r="E975" s="3"/>
      <c r="F975" s="3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3"/>
      <c r="E976" s="3"/>
      <c r="F976" s="3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3"/>
      <c r="E977" s="3"/>
      <c r="F977" s="3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3"/>
      <c r="E978" s="3"/>
      <c r="F978" s="3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3"/>
      <c r="E979" s="3"/>
      <c r="F979" s="3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3"/>
      <c r="E980" s="3"/>
      <c r="F980" s="3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3"/>
      <c r="E981" s="3"/>
      <c r="F981" s="3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3"/>
      <c r="E982" s="3"/>
      <c r="F982" s="3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3"/>
      <c r="E983" s="3"/>
      <c r="F983" s="3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3"/>
      <c r="E984" s="3"/>
      <c r="F984" s="3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3"/>
      <c r="E985" s="3"/>
      <c r="F985" s="3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3"/>
      <c r="E986" s="3"/>
      <c r="F986" s="3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3"/>
      <c r="E987" s="3"/>
      <c r="F987" s="3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3"/>
      <c r="E988" s="3"/>
      <c r="F988" s="3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3"/>
      <c r="E989" s="3"/>
      <c r="F989" s="3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3"/>
      <c r="E990" s="3"/>
      <c r="F990" s="3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3"/>
      <c r="E991" s="3"/>
      <c r="F991" s="3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3"/>
      <c r="E992" s="3"/>
      <c r="F992" s="3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3"/>
      <c r="E993" s="3"/>
      <c r="F993" s="3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3"/>
      <c r="E994" s="3"/>
      <c r="F994" s="3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3"/>
      <c r="E995" s="3"/>
      <c r="F995" s="3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3"/>
      <c r="E996" s="3"/>
      <c r="F996" s="3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3"/>
      <c r="E997" s="3"/>
      <c r="F997" s="3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3"/>
      <c r="E998" s="3"/>
      <c r="F998" s="3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1">
    <mergeCell ref="A106:E106"/>
    <mergeCell ref="A184:D184"/>
    <mergeCell ref="A201:D201"/>
    <mergeCell ref="A2:F2"/>
    <mergeCell ref="A3:F3"/>
    <mergeCell ref="A7:F7"/>
    <mergeCell ref="A17:C17"/>
    <mergeCell ref="A39:E39"/>
    <mergeCell ref="A40:D40"/>
    <mergeCell ref="A46:D46"/>
    <mergeCell ref="A5:F5"/>
  </mergeCells>
  <hyperlinks>
    <hyperlink ref="A20" location="Google_Sheet_Link_1183645163" display="  3.1.1. Depreciação  "/>
    <hyperlink ref="A21" location="Google_Sheet_Link_912072401" display="  3.1.2. Remuneração do Capital  "/>
    <hyperlink ref="A27" location="Google_Sheet_Link_1314515019" display="  3.1.1. Depreciação  "/>
    <hyperlink ref="A28" location="Google_Sheet_Link_922699440" display="  3.1.2. Remuneração do Capital  "/>
    <hyperlink ref="A169" location="Google_Sheet_Link_1183645163" display="3.1.1. Depreciação"/>
    <hyperlink ref="A186" location="Google_Sheet_Link_912072401" display="3.1.2. Remuneração do Capital"/>
    <hyperlink ref="A247" location="Google_Sheet_Link_1314515019" display="3.1.1. Depreciação"/>
    <hyperlink ref="A263" location="Google_Sheet_Link_922699440" display="3.1.2. Remuneração do Capital"/>
  </hyperlinks>
  <pageMargins left="0.9055118110236221" right="0.51181102362204722" top="0.74803149606299213" bottom="0.74803149606299213" header="0" footer="0"/>
  <pageSetup paperSize="9" fitToHeight="0" orientation="portrait"/>
  <headerFooter>
    <oddFooter>&amp;R&amp;P de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703125" defaultRowHeight="15" customHeight="1" x14ac:dyDescent="0.2"/>
  <cols>
    <col min="1" max="1" width="13.5703125" customWidth="1"/>
    <col min="2" max="2" width="39.5703125" customWidth="1"/>
    <col min="3" max="3" width="14.5703125" customWidth="1"/>
    <col min="4" max="4" width="37.28515625" customWidth="1"/>
    <col min="5" max="10" width="9.140625" customWidth="1"/>
    <col min="11" max="11" width="11" customWidth="1"/>
    <col min="12" max="26" width="9.140625" customWidth="1"/>
  </cols>
  <sheetData>
    <row r="1" spans="1:26" ht="12.75" customHeight="1" x14ac:dyDescent="0.2">
      <c r="A1" s="18" t="s">
        <v>205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26" ht="12.75" customHeight="1" x14ac:dyDescent="0.2">
      <c r="A2" s="2" t="s">
        <v>206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spans="1:26" ht="15" customHeight="1" x14ac:dyDescent="0.2">
      <c r="A3" s="1"/>
      <c r="B3" s="2"/>
      <c r="C3" s="2"/>
      <c r="D3" s="2"/>
      <c r="E3" s="2"/>
      <c r="F3" s="2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46"/>
      <c r="B4" s="2"/>
      <c r="C4" s="2"/>
      <c r="D4" s="2"/>
      <c r="E4" s="2"/>
      <c r="F4" s="2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2">
      <c r="A5" s="146"/>
      <c r="B5" s="2"/>
      <c r="C5" s="2"/>
      <c r="D5" s="3"/>
      <c r="E5" s="3"/>
      <c r="F5" s="3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</row>
    <row r="7" spans="1:26" ht="16.5" customHeight="1" x14ac:dyDescent="0.2">
      <c r="A7" s="285" t="s">
        <v>207</v>
      </c>
      <c r="B7" s="286"/>
      <c r="C7" s="287"/>
      <c r="D7" s="147"/>
      <c r="E7" s="147"/>
      <c r="F7" s="147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</row>
    <row r="8" spans="1:26" ht="12.75" customHeight="1" x14ac:dyDescent="0.2">
      <c r="A8" s="148" t="s">
        <v>208</v>
      </c>
      <c r="B8" s="149" t="s">
        <v>209</v>
      </c>
      <c r="C8" s="150" t="s">
        <v>210</v>
      </c>
      <c r="D8" s="151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</row>
    <row r="9" spans="1:26" ht="12.75" customHeight="1" x14ac:dyDescent="0.2">
      <c r="A9" s="148" t="s">
        <v>211</v>
      </c>
      <c r="B9" s="149" t="s">
        <v>212</v>
      </c>
      <c r="C9" s="152">
        <v>0.2</v>
      </c>
      <c r="D9" s="151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 spans="1:26" ht="12.75" customHeight="1" x14ac:dyDescent="0.2">
      <c r="A10" s="148" t="s">
        <v>213</v>
      </c>
      <c r="B10" s="149" t="s">
        <v>214</v>
      </c>
      <c r="C10" s="152">
        <v>1.4999999999999999E-2</v>
      </c>
      <c r="D10" s="151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ht="12.75" customHeight="1" x14ac:dyDescent="0.2">
      <c r="A11" s="148" t="s">
        <v>215</v>
      </c>
      <c r="B11" s="149" t="s">
        <v>216</v>
      </c>
      <c r="C11" s="152">
        <v>0.01</v>
      </c>
      <c r="D11" s="151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ht="12.75" customHeight="1" x14ac:dyDescent="0.2">
      <c r="A12" s="148" t="s">
        <v>217</v>
      </c>
      <c r="B12" s="149" t="s">
        <v>218</v>
      </c>
      <c r="C12" s="152">
        <v>2E-3</v>
      </c>
      <c r="D12" s="151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ht="12.75" customHeight="1" x14ac:dyDescent="0.2">
      <c r="A13" s="148" t="s">
        <v>219</v>
      </c>
      <c r="B13" s="149" t="s">
        <v>220</v>
      </c>
      <c r="C13" s="152">
        <v>6.0000000000000001E-3</v>
      </c>
      <c r="D13" s="151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ht="12.75" customHeight="1" x14ac:dyDescent="0.2">
      <c r="A14" s="148" t="s">
        <v>221</v>
      </c>
      <c r="B14" s="149" t="s">
        <v>222</v>
      </c>
      <c r="C14" s="152">
        <v>2.5000000000000001E-2</v>
      </c>
      <c r="D14" s="151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ht="12.75" customHeight="1" x14ac:dyDescent="0.2">
      <c r="A15" s="148" t="s">
        <v>223</v>
      </c>
      <c r="B15" s="149" t="s">
        <v>224</v>
      </c>
      <c r="C15" s="152">
        <v>0.03</v>
      </c>
      <c r="D15" s="151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ht="12.75" customHeight="1" x14ac:dyDescent="0.2">
      <c r="A16" s="148" t="s">
        <v>225</v>
      </c>
      <c r="B16" s="149" t="s">
        <v>226</v>
      </c>
      <c r="C16" s="152">
        <v>0.08</v>
      </c>
      <c r="D16" s="151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ht="12.75" customHeight="1" x14ac:dyDescent="0.2">
      <c r="A17" s="148" t="s">
        <v>227</v>
      </c>
      <c r="B17" s="153" t="s">
        <v>228</v>
      </c>
      <c r="C17" s="154">
        <f>SUM(C9:C16)</f>
        <v>0.36800000000000005</v>
      </c>
      <c r="D17" s="151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ht="12.75" customHeight="1" x14ac:dyDescent="0.2">
      <c r="A18" s="155"/>
      <c r="B18" s="156"/>
      <c r="C18" s="157"/>
      <c r="D18" s="151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pans="1:26" ht="12.75" customHeight="1" x14ac:dyDescent="0.2">
      <c r="A19" s="148" t="s">
        <v>229</v>
      </c>
      <c r="B19" s="158" t="s">
        <v>230</v>
      </c>
      <c r="C19" s="152">
        <f>ROUND(IF('3.CAGED'!C28&gt;24,(1-12/'3.CAGED'!C28)*0.1111,0.1111-C28),4)</f>
        <v>6.1899999999999997E-2</v>
      </c>
      <c r="D19" s="151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ht="12.75" customHeight="1" x14ac:dyDescent="0.2">
      <c r="A20" s="148" t="s">
        <v>231</v>
      </c>
      <c r="B20" s="158" t="s">
        <v>232</v>
      </c>
      <c r="C20" s="152">
        <f>ROUND('3.CAGED'!C32/'3.CAGED'!C29,4)</f>
        <v>8.3299999999999999E-2</v>
      </c>
      <c r="D20" s="151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ht="12.75" customHeight="1" x14ac:dyDescent="0.2">
      <c r="A21" s="148" t="s">
        <v>233</v>
      </c>
      <c r="B21" s="158" t="s">
        <v>234</v>
      </c>
      <c r="C21" s="152">
        <v>5.9999999999999995E-4</v>
      </c>
      <c r="D21" s="151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ht="12.75" customHeight="1" x14ac:dyDescent="0.2">
      <c r="A22" s="148" t="s">
        <v>235</v>
      </c>
      <c r="B22" s="158" t="s">
        <v>236</v>
      </c>
      <c r="C22" s="152">
        <v>8.2000000000000007E-3</v>
      </c>
      <c r="D22" s="151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26" ht="12.75" customHeight="1" x14ac:dyDescent="0.2">
      <c r="A23" s="148" t="s">
        <v>237</v>
      </c>
      <c r="B23" s="158" t="s">
        <v>238</v>
      </c>
      <c r="C23" s="152">
        <v>3.0999999999999999E-3</v>
      </c>
      <c r="D23" s="151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ht="12.75" customHeight="1" x14ac:dyDescent="0.2">
      <c r="A24" s="148" t="s">
        <v>239</v>
      </c>
      <c r="B24" s="158" t="s">
        <v>240</v>
      </c>
      <c r="C24" s="152">
        <v>1.66E-2</v>
      </c>
      <c r="D24" s="151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ht="12.75" customHeight="1" x14ac:dyDescent="0.2">
      <c r="A25" s="148" t="s">
        <v>241</v>
      </c>
      <c r="B25" s="153" t="s">
        <v>242</v>
      </c>
      <c r="C25" s="154">
        <f>SUM(C19:C24)</f>
        <v>0.17369999999999999</v>
      </c>
      <c r="D25" s="159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ht="12.75" customHeight="1" x14ac:dyDescent="0.2">
      <c r="A26" s="155"/>
      <c r="B26" s="156"/>
      <c r="C26" s="157"/>
      <c r="D26" s="159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spans="1:26" ht="12.75" customHeight="1" x14ac:dyDescent="0.2">
      <c r="A27" s="148" t="s">
        <v>243</v>
      </c>
      <c r="B27" s="149" t="s">
        <v>244</v>
      </c>
      <c r="C27" s="152">
        <f>ROUND(('3.CAGED'!C33) *'3.CAGED'!C26/'3.CAGED'!C29,4)</f>
        <v>2.5600000000000001E-2</v>
      </c>
      <c r="D27" s="151"/>
      <c r="E27" s="160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ht="12.75" customHeight="1" x14ac:dyDescent="0.2">
      <c r="A28" s="148" t="s">
        <v>245</v>
      </c>
      <c r="B28" s="149" t="s">
        <v>246</v>
      </c>
      <c r="C28" s="152">
        <f>ROUND(IF('3.CAGED'!C28&gt;12,12/'3.CAGED'!C28*0.1111,0.1111),4)</f>
        <v>4.9200000000000001E-2</v>
      </c>
      <c r="D28" s="151"/>
      <c r="E28" s="145"/>
      <c r="F28" s="145"/>
      <c r="G28" s="145"/>
      <c r="H28" s="161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  <row r="29" spans="1:26" ht="12.75" customHeight="1" x14ac:dyDescent="0.2">
      <c r="A29" s="148" t="s">
        <v>247</v>
      </c>
      <c r="B29" s="149" t="s">
        <v>248</v>
      </c>
      <c r="C29" s="152">
        <f>C27*C28</f>
        <v>1.2595200000000001E-3</v>
      </c>
      <c r="D29" s="151"/>
      <c r="E29" s="160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1:26" ht="12.75" customHeight="1" x14ac:dyDescent="0.2">
      <c r="A30" s="148" t="s">
        <v>249</v>
      </c>
      <c r="B30" s="149" t="s">
        <v>250</v>
      </c>
      <c r="C30" s="152">
        <f>ROUND(('3.CAGED'!C29+'3.CAGED'!C30+'3.CAGED'!C32)/'3.CAGED'!C27*'3.CAGED'!C34*'3.CAGED'!C35*'3.CAGED'!C26/'3.CAGED'!C29,4)</f>
        <v>2.0500000000000001E-2</v>
      </c>
      <c r="D30" s="151"/>
      <c r="E30" s="145"/>
      <c r="F30" s="145"/>
      <c r="G30" s="160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spans="1:26" ht="12.75" customHeight="1" x14ac:dyDescent="0.2">
      <c r="A31" s="148" t="s">
        <v>251</v>
      </c>
      <c r="B31" s="149" t="s">
        <v>252</v>
      </c>
      <c r="C31" s="152">
        <f>ROUND(('3.CAGED'!C31/'3.CAGED'!C29)*'3.CAGED'!C26/12,4)</f>
        <v>1.8E-3</v>
      </c>
      <c r="D31" s="151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1:26" ht="12.75" customHeight="1" x14ac:dyDescent="0.2">
      <c r="A32" s="148" t="s">
        <v>253</v>
      </c>
      <c r="B32" s="153" t="s">
        <v>254</v>
      </c>
      <c r="C32" s="154">
        <f>SUM(C27:C31)</f>
        <v>9.8359520000000006E-2</v>
      </c>
      <c r="D32" s="159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1:26" ht="12.75" customHeight="1" x14ac:dyDescent="0.2">
      <c r="A33" s="155"/>
      <c r="B33" s="156"/>
      <c r="C33" s="157"/>
      <c r="D33" s="159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 ht="12.75" customHeight="1" x14ac:dyDescent="0.2">
      <c r="A34" s="148" t="s">
        <v>255</v>
      </c>
      <c r="B34" s="149" t="s">
        <v>256</v>
      </c>
      <c r="C34" s="152">
        <f>ROUND(C17*C25,4)</f>
        <v>6.3899999999999998E-2</v>
      </c>
      <c r="D34" s="151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 ht="12.75" customHeight="1" x14ac:dyDescent="0.2">
      <c r="A35" s="148" t="s">
        <v>257</v>
      </c>
      <c r="B35" s="162" t="s">
        <v>258</v>
      </c>
      <c r="C35" s="152">
        <f>ROUND((C27*C16),4)</f>
        <v>2E-3</v>
      </c>
      <c r="D35" s="151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 ht="12.75" customHeight="1" x14ac:dyDescent="0.2">
      <c r="A36" s="148" t="s">
        <v>259</v>
      </c>
      <c r="B36" s="153" t="s">
        <v>260</v>
      </c>
      <c r="C36" s="154">
        <f>SUM(C34:C35)</f>
        <v>6.59E-2</v>
      </c>
      <c r="D36" s="159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 ht="12.75" customHeight="1" x14ac:dyDescent="0.2">
      <c r="A37" s="163"/>
      <c r="B37" s="164" t="s">
        <v>261</v>
      </c>
      <c r="C37" s="165">
        <f>C36+C32+C25+C17</f>
        <v>0.70595951999999995</v>
      </c>
      <c r="D37" s="159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  <row r="38" spans="1:26" ht="12.75" customHeight="1" x14ac:dyDescent="0.2">
      <c r="A38" s="151"/>
      <c r="B38" s="166"/>
      <c r="C38" s="167"/>
      <c r="D38" s="168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spans="1:26" ht="12.75" customHeight="1" x14ac:dyDescent="0.2">
      <c r="A39" s="151"/>
      <c r="B39" s="151"/>
      <c r="C39" s="169"/>
      <c r="D39" s="170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spans="1:26" ht="12.75" customHeight="1" x14ac:dyDescent="0.2">
      <c r="A40" s="151"/>
      <c r="B40" s="151"/>
      <c r="C40" s="169"/>
      <c r="D40" s="151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</row>
    <row r="41" spans="1:26" ht="12.75" customHeight="1" x14ac:dyDescent="0.2">
      <c r="A41" s="151"/>
      <c r="B41" s="151"/>
      <c r="C41" s="169"/>
      <c r="D41" s="151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</row>
    <row r="42" spans="1:26" ht="12.75" customHeight="1" x14ac:dyDescent="0.2">
      <c r="A42" s="151"/>
      <c r="B42" s="151"/>
      <c r="C42" s="169"/>
      <c r="D42" s="151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</row>
    <row r="43" spans="1:26" ht="12.75" customHeight="1" x14ac:dyDescent="0.2">
      <c r="A43" s="151"/>
      <c r="B43" s="166"/>
      <c r="C43" s="167"/>
      <c r="D43" s="151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</row>
    <row r="44" spans="1:26" ht="12.75" customHeight="1" x14ac:dyDescent="0.2">
      <c r="A44" s="159"/>
      <c r="B44" s="166"/>
      <c r="C44" s="167"/>
      <c r="D44" s="159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</row>
    <row r="45" spans="1:26" ht="12.75" customHeight="1" x14ac:dyDescent="0.2">
      <c r="A45" s="171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</row>
    <row r="46" spans="1:26" ht="12.75" customHeight="1" x14ac:dyDescent="0.2">
      <c r="A46" s="172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</row>
    <row r="47" spans="1:26" ht="12.75" customHeight="1" x14ac:dyDescent="0.2">
      <c r="A47" s="151"/>
      <c r="B47" s="173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</row>
    <row r="48" spans="1:26" ht="12.75" customHeight="1" x14ac:dyDescent="0.2">
      <c r="A48" s="151"/>
      <c r="B48" s="173"/>
      <c r="C48" s="151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</row>
    <row r="49" spans="1:26" ht="12.75" customHeight="1" x14ac:dyDescent="0.2">
      <c r="A49" s="151"/>
      <c r="B49" s="169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</row>
    <row r="50" spans="1:26" ht="12.75" customHeight="1" x14ac:dyDescent="0.2">
      <c r="A50" s="151"/>
      <c r="B50" s="173"/>
      <c r="C50" s="151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</row>
    <row r="51" spans="1:26" ht="12.75" customHeight="1" x14ac:dyDescent="0.2">
      <c r="A51" s="151"/>
      <c r="B51" s="169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</row>
    <row r="52" spans="1:26" ht="12.75" customHeight="1" x14ac:dyDescent="0.2">
      <c r="A52" s="151"/>
      <c r="B52" s="173"/>
      <c r="C52" s="151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</row>
    <row r="53" spans="1:26" ht="12.75" customHeight="1" x14ac:dyDescent="0.2">
      <c r="A53" s="151"/>
      <c r="B53" s="169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</row>
    <row r="54" spans="1:26" ht="12.75" customHeight="1" x14ac:dyDescent="0.2">
      <c r="A54" s="151"/>
      <c r="B54" s="173"/>
      <c r="C54" s="151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</row>
    <row r="55" spans="1:26" ht="12.75" customHeight="1" x14ac:dyDescent="0.2">
      <c r="A55" s="151"/>
      <c r="B55" s="169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</row>
    <row r="56" spans="1:26" ht="12.75" customHeight="1" x14ac:dyDescent="0.2">
      <c r="A56" s="171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</row>
    <row r="57" spans="1:26" ht="12.75" customHeight="1" x14ac:dyDescent="0.2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</row>
    <row r="58" spans="1:26" ht="12.75" customHeight="1" x14ac:dyDescent="0.2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</row>
    <row r="59" spans="1:26" ht="12.75" customHeight="1" x14ac:dyDescent="0.2">
      <c r="A59" s="103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</row>
    <row r="60" spans="1:26" ht="12.75" customHeight="1" x14ac:dyDescent="0.2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</row>
    <row r="61" spans="1:26" ht="12.75" customHeight="1" x14ac:dyDescent="0.2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</row>
    <row r="62" spans="1:26" ht="12.75" customHeight="1" x14ac:dyDescent="0.2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</row>
    <row r="63" spans="1:26" ht="12.75" customHeight="1" x14ac:dyDescent="0.2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</row>
    <row r="64" spans="1:26" ht="12.75" customHeight="1" x14ac:dyDescent="0.2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</row>
    <row r="65" spans="1:26" ht="12.75" customHeight="1" x14ac:dyDescent="0.2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</row>
    <row r="66" spans="1:26" ht="12.75" customHeight="1" x14ac:dyDescent="0.2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</row>
    <row r="67" spans="1:26" ht="12.75" customHeight="1" x14ac:dyDescent="0.2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</row>
    <row r="68" spans="1:26" ht="12.75" customHeight="1" x14ac:dyDescent="0.2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</row>
    <row r="69" spans="1:26" ht="12.75" customHeight="1" x14ac:dyDescent="0.2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</row>
    <row r="70" spans="1:26" ht="12.75" customHeight="1" x14ac:dyDescent="0.2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</row>
    <row r="71" spans="1:26" ht="12.75" customHeight="1" x14ac:dyDescent="0.2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</row>
    <row r="72" spans="1:26" ht="12.75" customHeight="1" x14ac:dyDescent="0.2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</row>
    <row r="73" spans="1:26" ht="12.75" customHeight="1" x14ac:dyDescent="0.2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</row>
    <row r="74" spans="1:26" ht="12.75" customHeight="1" x14ac:dyDescent="0.2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</row>
    <row r="75" spans="1:26" ht="12.75" customHeight="1" x14ac:dyDescent="0.2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</row>
    <row r="76" spans="1:26" ht="12.75" customHeight="1" x14ac:dyDescent="0.2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</row>
    <row r="77" spans="1:26" ht="12.75" customHeight="1" x14ac:dyDescent="0.2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</row>
    <row r="78" spans="1:26" ht="12.75" customHeight="1" x14ac:dyDescent="0.2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</row>
    <row r="79" spans="1:26" ht="12.75" customHeight="1" x14ac:dyDescent="0.2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</row>
    <row r="80" spans="1:26" ht="12.75" customHeight="1" x14ac:dyDescent="0.2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</row>
    <row r="81" spans="1:26" ht="12.75" customHeight="1" x14ac:dyDescent="0.2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</row>
    <row r="82" spans="1:26" ht="12.75" customHeight="1" x14ac:dyDescent="0.2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</row>
    <row r="83" spans="1:26" ht="12.75" customHeight="1" x14ac:dyDescent="0.2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</row>
    <row r="84" spans="1:26" ht="12.75" customHeight="1" x14ac:dyDescent="0.2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</row>
    <row r="85" spans="1:26" ht="12.75" customHeight="1" x14ac:dyDescent="0.2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</row>
    <row r="86" spans="1:26" ht="12.75" customHeight="1" x14ac:dyDescent="0.2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</row>
    <row r="87" spans="1:26" ht="12.75" customHeight="1" x14ac:dyDescent="0.2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</row>
    <row r="88" spans="1:26" ht="12.75" customHeight="1" x14ac:dyDescent="0.2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</row>
    <row r="89" spans="1:26" ht="12.75" customHeight="1" x14ac:dyDescent="0.2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</row>
    <row r="90" spans="1:26" ht="12.75" customHeight="1" x14ac:dyDescent="0.2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</row>
    <row r="91" spans="1:26" ht="12.75" customHeight="1" x14ac:dyDescent="0.2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</row>
    <row r="92" spans="1:26" ht="12.75" customHeight="1" x14ac:dyDescent="0.2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</row>
    <row r="93" spans="1:26" ht="12.75" customHeight="1" x14ac:dyDescent="0.2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</row>
    <row r="94" spans="1:26" ht="12.75" customHeight="1" x14ac:dyDescent="0.2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</row>
    <row r="95" spans="1:26" ht="12.75" customHeight="1" x14ac:dyDescent="0.2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</row>
    <row r="96" spans="1:26" ht="12.75" customHeight="1" x14ac:dyDescent="0.2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</row>
    <row r="97" spans="1:26" ht="12.75" customHeight="1" x14ac:dyDescent="0.2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</row>
    <row r="98" spans="1:26" ht="12.75" customHeight="1" x14ac:dyDescent="0.2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</row>
    <row r="99" spans="1:26" ht="12.75" customHeight="1" x14ac:dyDescent="0.2">
      <c r="A99" s="145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</row>
    <row r="100" spans="1:26" ht="12.75" customHeight="1" x14ac:dyDescent="0.2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</row>
    <row r="101" spans="1:26" ht="12.75" customHeight="1" x14ac:dyDescent="0.2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</row>
    <row r="102" spans="1:26" ht="12.75" customHeight="1" x14ac:dyDescent="0.2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</row>
    <row r="103" spans="1:26" ht="12.75" customHeight="1" x14ac:dyDescent="0.2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</row>
    <row r="104" spans="1:26" ht="12.75" customHeight="1" x14ac:dyDescent="0.2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</row>
    <row r="105" spans="1:26" ht="12.75" customHeight="1" x14ac:dyDescent="0.2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spans="1:26" ht="12.75" customHeight="1" x14ac:dyDescent="0.2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:26" ht="12.75" customHeight="1" x14ac:dyDescent="0.2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:26" ht="12.75" customHeight="1" x14ac:dyDescent="0.2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:26" ht="12.75" customHeight="1" x14ac:dyDescent="0.2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:26" ht="12.75" customHeight="1" x14ac:dyDescent="0.2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:26" ht="12.75" customHeight="1" x14ac:dyDescent="0.2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:26" ht="12.75" customHeight="1" x14ac:dyDescent="0.2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:26" ht="12.75" customHeight="1" x14ac:dyDescent="0.2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:26" ht="12.75" customHeight="1" x14ac:dyDescent="0.2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spans="1:26" ht="12.75" customHeight="1" x14ac:dyDescent="0.2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</row>
    <row r="116" spans="1:26" ht="12.75" customHeight="1" x14ac:dyDescent="0.2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</row>
    <row r="117" spans="1:26" ht="12.75" customHeight="1" x14ac:dyDescent="0.2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</row>
    <row r="118" spans="1:26" ht="12.75" customHeight="1" x14ac:dyDescent="0.2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</row>
    <row r="119" spans="1:26" ht="12.75" customHeight="1" x14ac:dyDescent="0.2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</row>
    <row r="120" spans="1:26" ht="12.75" customHeight="1" x14ac:dyDescent="0.2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</row>
    <row r="121" spans="1:26" ht="12.75" customHeight="1" x14ac:dyDescent="0.2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</row>
    <row r="122" spans="1:26" ht="12.75" customHeight="1" x14ac:dyDescent="0.2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</row>
    <row r="123" spans="1:26" ht="12.75" customHeight="1" x14ac:dyDescent="0.2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</row>
    <row r="124" spans="1:26" ht="12.75" customHeight="1" x14ac:dyDescent="0.2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</row>
    <row r="125" spans="1:26" ht="12.75" customHeight="1" x14ac:dyDescent="0.2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</row>
    <row r="126" spans="1:26" ht="12.75" customHeight="1" x14ac:dyDescent="0.2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</row>
    <row r="127" spans="1:26" ht="12.75" customHeight="1" x14ac:dyDescent="0.2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</row>
    <row r="128" spans="1:26" ht="12.75" customHeight="1" x14ac:dyDescent="0.2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</row>
    <row r="129" spans="1:26" ht="12.75" customHeight="1" x14ac:dyDescent="0.2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</row>
    <row r="130" spans="1:26" ht="12.75" customHeight="1" x14ac:dyDescent="0.2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</row>
    <row r="131" spans="1:26" ht="12.75" customHeight="1" x14ac:dyDescent="0.2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</row>
    <row r="132" spans="1:26" ht="12.75" customHeight="1" x14ac:dyDescent="0.2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</row>
    <row r="133" spans="1:26" ht="12.75" customHeight="1" x14ac:dyDescent="0.2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</row>
    <row r="134" spans="1:26" ht="12.75" customHeight="1" x14ac:dyDescent="0.2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</row>
    <row r="135" spans="1:26" ht="12.75" customHeight="1" x14ac:dyDescent="0.2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</row>
    <row r="136" spans="1:26" ht="12.75" customHeight="1" x14ac:dyDescent="0.2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</row>
    <row r="137" spans="1:26" ht="12.75" customHeight="1" x14ac:dyDescent="0.2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</row>
    <row r="138" spans="1:26" ht="12.75" customHeight="1" x14ac:dyDescent="0.2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</row>
    <row r="139" spans="1:26" ht="12.75" customHeight="1" x14ac:dyDescent="0.2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</row>
    <row r="140" spans="1:26" ht="12.75" customHeight="1" x14ac:dyDescent="0.2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</row>
    <row r="141" spans="1:26" ht="12.75" customHeight="1" x14ac:dyDescent="0.2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</row>
    <row r="142" spans="1:26" ht="12.75" customHeight="1" x14ac:dyDescent="0.2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</row>
    <row r="143" spans="1:26" ht="12.75" customHeight="1" x14ac:dyDescent="0.2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</row>
    <row r="144" spans="1:26" ht="12.75" customHeight="1" x14ac:dyDescent="0.2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</row>
    <row r="145" spans="1:26" ht="12.75" customHeight="1" x14ac:dyDescent="0.2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</row>
    <row r="146" spans="1:26" ht="12.75" customHeight="1" x14ac:dyDescent="0.2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</row>
    <row r="147" spans="1:26" ht="12.75" customHeight="1" x14ac:dyDescent="0.2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</row>
    <row r="148" spans="1:26" ht="12.75" customHeight="1" x14ac:dyDescent="0.2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</row>
    <row r="149" spans="1:26" ht="12.75" customHeight="1" x14ac:dyDescent="0.2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</row>
    <row r="150" spans="1:26" ht="12.75" customHeight="1" x14ac:dyDescent="0.2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</row>
    <row r="151" spans="1:26" ht="12.75" customHeight="1" x14ac:dyDescent="0.2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</row>
    <row r="152" spans="1:26" ht="12.75" customHeight="1" x14ac:dyDescent="0.2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</row>
    <row r="153" spans="1:26" ht="12.75" customHeight="1" x14ac:dyDescent="0.2">
      <c r="A153" s="145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</row>
    <row r="154" spans="1:26" ht="12.75" customHeight="1" x14ac:dyDescent="0.2">
      <c r="A154" s="145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</row>
    <row r="155" spans="1:26" ht="12.75" customHeight="1" x14ac:dyDescent="0.2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</row>
    <row r="156" spans="1:26" ht="12.75" customHeight="1" x14ac:dyDescent="0.2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</row>
    <row r="157" spans="1:26" ht="12.75" customHeight="1" x14ac:dyDescent="0.2">
      <c r="A157" s="145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</row>
    <row r="158" spans="1:26" ht="12.75" customHeight="1" x14ac:dyDescent="0.2">
      <c r="A158" s="145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</row>
    <row r="159" spans="1:26" ht="12.75" customHeight="1" x14ac:dyDescent="0.2">
      <c r="A159" s="145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</row>
    <row r="160" spans="1:26" ht="12.75" customHeight="1" x14ac:dyDescent="0.2">
      <c r="A160" s="145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</row>
    <row r="161" spans="1:26" ht="12.75" customHeight="1" x14ac:dyDescent="0.2">
      <c r="A161" s="145"/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</row>
    <row r="162" spans="1:26" ht="12.75" customHeight="1" x14ac:dyDescent="0.2">
      <c r="A162" s="145"/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</row>
    <row r="163" spans="1:26" ht="12.75" customHeight="1" x14ac:dyDescent="0.2">
      <c r="A163" s="145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</row>
    <row r="164" spans="1:26" ht="12.75" customHeight="1" x14ac:dyDescent="0.2">
      <c r="A164" s="145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</row>
    <row r="165" spans="1:26" ht="12.75" customHeight="1" x14ac:dyDescent="0.2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</row>
    <row r="166" spans="1:26" ht="12.75" customHeight="1" x14ac:dyDescent="0.2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</row>
    <row r="167" spans="1:26" ht="12.75" customHeight="1" x14ac:dyDescent="0.2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</row>
    <row r="168" spans="1:26" ht="12.75" customHeight="1" x14ac:dyDescent="0.2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</row>
    <row r="169" spans="1:26" ht="12.75" customHeight="1" x14ac:dyDescent="0.2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</row>
    <row r="170" spans="1:26" ht="12.75" customHeight="1" x14ac:dyDescent="0.2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</row>
    <row r="171" spans="1:26" ht="12.75" customHeight="1" x14ac:dyDescent="0.2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</row>
    <row r="172" spans="1:26" ht="12.75" customHeight="1" x14ac:dyDescent="0.2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</row>
    <row r="173" spans="1:26" ht="12.75" customHeight="1" x14ac:dyDescent="0.2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</row>
    <row r="174" spans="1:26" ht="12.75" customHeight="1" x14ac:dyDescent="0.2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</row>
    <row r="175" spans="1:26" ht="12.75" customHeight="1" x14ac:dyDescent="0.2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</row>
    <row r="176" spans="1:26" ht="12.75" customHeight="1" x14ac:dyDescent="0.2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</row>
    <row r="177" spans="1:26" ht="12.75" customHeight="1" x14ac:dyDescent="0.2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</row>
    <row r="178" spans="1:26" ht="12.75" customHeight="1" x14ac:dyDescent="0.2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</row>
    <row r="179" spans="1:26" ht="12.75" customHeight="1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</row>
    <row r="180" spans="1:26" ht="12.75" customHeight="1" x14ac:dyDescent="0.2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</row>
    <row r="181" spans="1:26" ht="12.75" customHeight="1" x14ac:dyDescent="0.2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</row>
    <row r="182" spans="1:26" ht="12.75" customHeight="1" x14ac:dyDescent="0.2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</row>
    <row r="183" spans="1:26" ht="12.75" customHeight="1" x14ac:dyDescent="0.2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</row>
    <row r="184" spans="1:26" ht="12.75" customHeight="1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</row>
    <row r="185" spans="1:26" ht="12.75" customHeight="1" x14ac:dyDescent="0.2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</row>
    <row r="186" spans="1:26" ht="12.75" customHeight="1" x14ac:dyDescent="0.2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</row>
    <row r="187" spans="1:26" ht="12.75" customHeight="1" x14ac:dyDescent="0.2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</row>
    <row r="188" spans="1:26" ht="12.75" customHeight="1" x14ac:dyDescent="0.2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</row>
    <row r="189" spans="1:26" ht="12.75" customHeight="1" x14ac:dyDescent="0.2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</row>
    <row r="190" spans="1:26" ht="12.75" customHeight="1" x14ac:dyDescent="0.2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</row>
    <row r="191" spans="1:26" ht="12.75" customHeight="1" x14ac:dyDescent="0.2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</row>
    <row r="192" spans="1:26" ht="12.75" customHeight="1" x14ac:dyDescent="0.2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</row>
    <row r="193" spans="1:26" ht="12.75" customHeight="1" x14ac:dyDescent="0.2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</row>
    <row r="194" spans="1:26" ht="12.75" customHeight="1" x14ac:dyDescent="0.2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</row>
    <row r="195" spans="1:26" ht="12.75" customHeight="1" x14ac:dyDescent="0.2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</row>
    <row r="196" spans="1:26" ht="12.75" customHeight="1" x14ac:dyDescent="0.2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</row>
    <row r="197" spans="1:26" ht="12.75" customHeight="1" x14ac:dyDescent="0.2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</row>
    <row r="198" spans="1:26" ht="12.75" customHeight="1" x14ac:dyDescent="0.2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</row>
    <row r="199" spans="1:26" ht="12.75" customHeight="1" x14ac:dyDescent="0.2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</row>
    <row r="200" spans="1:26" ht="12.75" customHeight="1" x14ac:dyDescent="0.2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</row>
    <row r="201" spans="1:26" ht="12.75" customHeight="1" x14ac:dyDescent="0.2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</row>
    <row r="202" spans="1:26" ht="12.75" customHeight="1" x14ac:dyDescent="0.2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</row>
    <row r="203" spans="1:26" ht="12.75" customHeight="1" x14ac:dyDescent="0.2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</row>
    <row r="204" spans="1:26" ht="12.75" customHeight="1" x14ac:dyDescent="0.2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</row>
    <row r="205" spans="1:26" ht="12.75" customHeight="1" x14ac:dyDescent="0.2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</row>
    <row r="206" spans="1:26" ht="12.75" customHeight="1" x14ac:dyDescent="0.2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</row>
    <row r="207" spans="1:26" ht="12.75" customHeight="1" x14ac:dyDescent="0.2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</row>
    <row r="208" spans="1:26" ht="12.75" customHeight="1" x14ac:dyDescent="0.2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</row>
    <row r="209" spans="1:26" ht="12.75" customHeight="1" x14ac:dyDescent="0.2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</row>
    <row r="210" spans="1:26" ht="12.75" customHeight="1" x14ac:dyDescent="0.2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</row>
    <row r="211" spans="1:26" ht="12.75" customHeight="1" x14ac:dyDescent="0.2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</row>
    <row r="212" spans="1:26" ht="12.75" customHeight="1" x14ac:dyDescent="0.2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</row>
    <row r="213" spans="1:26" ht="12.75" customHeight="1" x14ac:dyDescent="0.2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</row>
    <row r="214" spans="1:26" ht="12.75" customHeight="1" x14ac:dyDescent="0.2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</row>
    <row r="215" spans="1:26" ht="12.75" customHeight="1" x14ac:dyDescent="0.2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</row>
    <row r="216" spans="1:26" ht="12.75" customHeight="1" x14ac:dyDescent="0.2">
      <c r="A216" s="145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</row>
    <row r="217" spans="1:26" ht="12.75" customHeight="1" x14ac:dyDescent="0.2">
      <c r="A217" s="145"/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</row>
    <row r="218" spans="1:26" ht="12.75" customHeight="1" x14ac:dyDescent="0.2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</row>
    <row r="219" spans="1:26" ht="12.75" customHeight="1" x14ac:dyDescent="0.2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</row>
    <row r="220" spans="1:26" ht="12.75" customHeight="1" x14ac:dyDescent="0.2">
      <c r="A220" s="145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</row>
    <row r="221" spans="1:26" ht="12.75" customHeight="1" x14ac:dyDescent="0.2">
      <c r="A221" s="145"/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</row>
    <row r="222" spans="1:26" ht="12.75" customHeight="1" x14ac:dyDescent="0.2">
      <c r="A222" s="145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</row>
    <row r="223" spans="1:26" ht="12.75" customHeight="1" x14ac:dyDescent="0.2">
      <c r="A223" s="145"/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</row>
    <row r="224" spans="1:26" ht="12.75" customHeight="1" x14ac:dyDescent="0.2">
      <c r="A224" s="145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</row>
    <row r="225" spans="1:26" ht="12.75" customHeight="1" x14ac:dyDescent="0.2">
      <c r="A225" s="145"/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</row>
    <row r="226" spans="1:26" ht="12.75" customHeight="1" x14ac:dyDescent="0.2">
      <c r="A226" s="145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</row>
    <row r="227" spans="1:26" ht="12.75" customHeight="1" x14ac:dyDescent="0.2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</row>
    <row r="228" spans="1:26" ht="12.75" customHeight="1" x14ac:dyDescent="0.2">
      <c r="A228" s="145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</row>
    <row r="229" spans="1:26" ht="12.75" customHeight="1" x14ac:dyDescent="0.2">
      <c r="A229" s="145"/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</row>
    <row r="230" spans="1:26" ht="12.75" customHeight="1" x14ac:dyDescent="0.2">
      <c r="A230" s="145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</row>
    <row r="231" spans="1:26" ht="12.75" customHeight="1" x14ac:dyDescent="0.2">
      <c r="A231" s="145"/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</row>
    <row r="232" spans="1:26" ht="12.75" customHeight="1" x14ac:dyDescent="0.2">
      <c r="A232" s="145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</row>
    <row r="233" spans="1:26" ht="12.75" customHeight="1" x14ac:dyDescent="0.2">
      <c r="A233" s="145"/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</row>
    <row r="234" spans="1:26" ht="12.75" customHeight="1" x14ac:dyDescent="0.2">
      <c r="A234" s="145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</row>
    <row r="235" spans="1:26" ht="12.75" customHeight="1" x14ac:dyDescent="0.2">
      <c r="A235" s="145"/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</row>
    <row r="236" spans="1:26" ht="12.75" customHeight="1" x14ac:dyDescent="0.2">
      <c r="A236" s="145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</row>
    <row r="237" spans="1:26" ht="12.75" customHeight="1" x14ac:dyDescent="0.2">
      <c r="A237" s="145"/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</row>
    <row r="238" spans="1:26" ht="12.75" customHeight="1" x14ac:dyDescent="0.2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</row>
    <row r="239" spans="1:26" ht="12.75" customHeight="1" x14ac:dyDescent="0.2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</row>
    <row r="240" spans="1:26" ht="12.75" customHeight="1" x14ac:dyDescent="0.2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</row>
    <row r="241" spans="1:26" ht="12.75" customHeight="1" x14ac:dyDescent="0.2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</row>
    <row r="242" spans="1:26" ht="12.75" customHeight="1" x14ac:dyDescent="0.2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</row>
    <row r="243" spans="1:26" ht="12.75" customHeight="1" x14ac:dyDescent="0.2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</row>
    <row r="244" spans="1:26" ht="12.75" customHeight="1" x14ac:dyDescent="0.2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</row>
    <row r="245" spans="1:26" ht="12.75" customHeight="1" x14ac:dyDescent="0.2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</row>
    <row r="246" spans="1:26" ht="12.75" customHeight="1" x14ac:dyDescent="0.2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</row>
    <row r="247" spans="1:26" ht="12.75" customHeight="1" x14ac:dyDescent="0.2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</row>
    <row r="248" spans="1:26" ht="12.75" customHeight="1" x14ac:dyDescent="0.2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</row>
    <row r="249" spans="1:26" ht="12.75" customHeight="1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</row>
    <row r="250" spans="1:26" ht="12.75" customHeight="1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</row>
    <row r="251" spans="1:26" ht="12.75" customHeight="1" x14ac:dyDescent="0.2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</row>
    <row r="252" spans="1:26" ht="12.75" customHeight="1" x14ac:dyDescent="0.2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</row>
    <row r="253" spans="1:26" ht="12.75" customHeight="1" x14ac:dyDescent="0.2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</row>
    <row r="254" spans="1:26" ht="12.75" customHeight="1" x14ac:dyDescent="0.2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</row>
    <row r="255" spans="1:26" ht="12.75" customHeight="1" x14ac:dyDescent="0.2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</row>
    <row r="256" spans="1:26" ht="12.75" customHeight="1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</row>
    <row r="257" spans="1:26" ht="12.75" customHeight="1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</row>
    <row r="258" spans="1:26" ht="12.75" customHeight="1" x14ac:dyDescent="0.2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</row>
    <row r="259" spans="1:26" ht="12.75" customHeight="1" x14ac:dyDescent="0.2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</row>
    <row r="260" spans="1:26" ht="12.75" customHeight="1" x14ac:dyDescent="0.2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</row>
    <row r="261" spans="1:26" ht="12.75" customHeight="1" x14ac:dyDescent="0.2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</row>
    <row r="262" spans="1:26" ht="12.75" customHeight="1" x14ac:dyDescent="0.2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</row>
    <row r="263" spans="1:26" ht="12.75" customHeight="1" x14ac:dyDescent="0.2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</row>
    <row r="264" spans="1:26" ht="12.75" customHeight="1" x14ac:dyDescent="0.2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</row>
    <row r="265" spans="1:26" ht="12.75" customHeight="1" x14ac:dyDescent="0.2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</row>
    <row r="266" spans="1:26" ht="12.75" customHeight="1" x14ac:dyDescent="0.2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</row>
    <row r="267" spans="1:26" ht="12.75" customHeight="1" x14ac:dyDescent="0.2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</row>
    <row r="268" spans="1:26" ht="12.75" customHeight="1" x14ac:dyDescent="0.2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</row>
    <row r="269" spans="1:26" ht="12.75" customHeight="1" x14ac:dyDescent="0.2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</row>
    <row r="270" spans="1:26" ht="12.75" customHeight="1" x14ac:dyDescent="0.2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</row>
    <row r="271" spans="1:26" ht="12.75" customHeight="1" x14ac:dyDescent="0.2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</row>
    <row r="272" spans="1:26" ht="12.75" customHeight="1" x14ac:dyDescent="0.2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</row>
    <row r="273" spans="1:26" ht="12.75" customHeight="1" x14ac:dyDescent="0.2">
      <c r="A273" s="145"/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</row>
    <row r="274" spans="1:26" ht="12.75" customHeight="1" x14ac:dyDescent="0.2">
      <c r="A274" s="145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</row>
    <row r="275" spans="1:26" ht="12.75" customHeight="1" x14ac:dyDescent="0.2">
      <c r="A275" s="145"/>
      <c r="B275" s="145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</row>
    <row r="276" spans="1:26" ht="12.75" customHeight="1" x14ac:dyDescent="0.2">
      <c r="A276" s="145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</row>
    <row r="277" spans="1:26" ht="12.75" customHeight="1" x14ac:dyDescent="0.2">
      <c r="A277" s="145"/>
      <c r="B277" s="145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</row>
    <row r="278" spans="1:26" ht="12.75" customHeight="1" x14ac:dyDescent="0.2">
      <c r="A278" s="145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</row>
    <row r="279" spans="1:26" ht="12.75" customHeight="1" x14ac:dyDescent="0.2">
      <c r="A279" s="145"/>
      <c r="B279" s="145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</row>
    <row r="280" spans="1:26" ht="12.75" customHeight="1" x14ac:dyDescent="0.2">
      <c r="A280" s="145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</row>
    <row r="281" spans="1:26" ht="12.75" customHeight="1" x14ac:dyDescent="0.2">
      <c r="A281" s="145"/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</row>
    <row r="282" spans="1:26" ht="12.75" customHeight="1" x14ac:dyDescent="0.2">
      <c r="A282" s="145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</row>
    <row r="283" spans="1:26" ht="12.75" customHeight="1" x14ac:dyDescent="0.2">
      <c r="A283" s="145"/>
      <c r="B283" s="145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</row>
    <row r="284" spans="1:26" ht="12.75" customHeight="1" x14ac:dyDescent="0.2">
      <c r="A284" s="145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</row>
    <row r="285" spans="1:26" ht="12.75" customHeight="1" x14ac:dyDescent="0.2">
      <c r="A285" s="145"/>
      <c r="B285" s="145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</row>
    <row r="286" spans="1:26" ht="12.75" customHeight="1" x14ac:dyDescent="0.2">
      <c r="A286" s="145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</row>
    <row r="287" spans="1:26" ht="12.75" customHeight="1" x14ac:dyDescent="0.2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</row>
    <row r="288" spans="1:26" ht="12.75" customHeight="1" x14ac:dyDescent="0.2">
      <c r="A288" s="145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</row>
    <row r="289" spans="1:26" ht="12.75" customHeight="1" x14ac:dyDescent="0.2">
      <c r="A289" s="145"/>
      <c r="B289" s="145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</row>
    <row r="290" spans="1:26" ht="12.75" customHeight="1" x14ac:dyDescent="0.2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</row>
    <row r="291" spans="1:26" ht="12.75" customHeight="1" x14ac:dyDescent="0.2">
      <c r="A291" s="145"/>
      <c r="B291" s="145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</row>
    <row r="292" spans="1:26" ht="12.75" customHeight="1" x14ac:dyDescent="0.2">
      <c r="A292" s="145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</row>
    <row r="293" spans="1:26" ht="12.75" customHeight="1" x14ac:dyDescent="0.2">
      <c r="A293" s="145"/>
      <c r="B293" s="145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</row>
    <row r="294" spans="1:26" ht="12.75" customHeight="1" x14ac:dyDescent="0.2">
      <c r="A294" s="145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</row>
    <row r="295" spans="1:26" ht="12.75" customHeight="1" x14ac:dyDescent="0.2">
      <c r="A295" s="145"/>
      <c r="B295" s="145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</row>
    <row r="296" spans="1:26" ht="12.75" customHeight="1" x14ac:dyDescent="0.2">
      <c r="A296" s="145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</row>
    <row r="297" spans="1:26" ht="12.75" customHeight="1" x14ac:dyDescent="0.2">
      <c r="A297" s="145"/>
      <c r="B297" s="145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</row>
    <row r="298" spans="1:26" ht="12.75" customHeight="1" x14ac:dyDescent="0.2">
      <c r="A298" s="145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</row>
    <row r="299" spans="1:26" ht="12.75" customHeight="1" x14ac:dyDescent="0.2">
      <c r="A299" s="145"/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</row>
    <row r="300" spans="1:26" ht="12.75" customHeight="1" x14ac:dyDescent="0.2">
      <c r="A300" s="145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</row>
    <row r="301" spans="1:26" ht="12.75" customHeight="1" x14ac:dyDescent="0.2">
      <c r="A301" s="145"/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</row>
    <row r="302" spans="1:26" ht="12.75" customHeight="1" x14ac:dyDescent="0.2">
      <c r="A302" s="145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</row>
    <row r="303" spans="1:26" ht="12.75" customHeight="1" x14ac:dyDescent="0.2">
      <c r="A303" s="145"/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</row>
    <row r="304" spans="1:26" ht="12.75" customHeight="1" x14ac:dyDescent="0.2">
      <c r="A304" s="145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</row>
    <row r="305" spans="1:26" ht="12.75" customHeight="1" x14ac:dyDescent="0.2">
      <c r="A305" s="145"/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</row>
    <row r="306" spans="1:26" ht="12.75" customHeight="1" x14ac:dyDescent="0.2">
      <c r="A306" s="145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</row>
    <row r="307" spans="1:26" ht="12.75" customHeight="1" x14ac:dyDescent="0.2">
      <c r="A307" s="145"/>
      <c r="B307" s="145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</row>
    <row r="308" spans="1:26" ht="12.75" customHeight="1" x14ac:dyDescent="0.2">
      <c r="A308" s="145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</row>
    <row r="309" spans="1:26" ht="12.75" customHeight="1" x14ac:dyDescent="0.2">
      <c r="A309" s="145"/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</row>
    <row r="310" spans="1:26" ht="12.75" customHeight="1" x14ac:dyDescent="0.2">
      <c r="A310" s="145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</row>
    <row r="311" spans="1:26" ht="12.75" customHeight="1" x14ac:dyDescent="0.2">
      <c r="A311" s="145"/>
      <c r="B311" s="145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</row>
    <row r="312" spans="1:26" ht="12.75" customHeight="1" x14ac:dyDescent="0.2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</row>
    <row r="313" spans="1:26" ht="12.75" customHeight="1" x14ac:dyDescent="0.2">
      <c r="A313" s="145"/>
      <c r="B313" s="145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</row>
    <row r="314" spans="1:26" ht="12.75" customHeight="1" x14ac:dyDescent="0.2">
      <c r="A314" s="145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</row>
    <row r="315" spans="1:26" ht="12.75" customHeight="1" x14ac:dyDescent="0.2">
      <c r="A315" s="145"/>
      <c r="B315" s="145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</row>
    <row r="316" spans="1:26" ht="12.75" customHeight="1" x14ac:dyDescent="0.2">
      <c r="A316" s="145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</row>
    <row r="317" spans="1:26" ht="12.75" customHeight="1" x14ac:dyDescent="0.2">
      <c r="A317" s="145"/>
      <c r="B317" s="145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</row>
    <row r="318" spans="1:26" ht="12.75" customHeight="1" x14ac:dyDescent="0.2">
      <c r="A318" s="145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</row>
    <row r="319" spans="1:26" ht="12.75" customHeight="1" x14ac:dyDescent="0.2">
      <c r="A319" s="145"/>
      <c r="B319" s="145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</row>
    <row r="320" spans="1:26" ht="12.75" customHeight="1" x14ac:dyDescent="0.2">
      <c r="A320" s="145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</row>
    <row r="321" spans="1:26" ht="12.75" customHeight="1" x14ac:dyDescent="0.2">
      <c r="A321" s="145"/>
      <c r="B321" s="145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</row>
    <row r="322" spans="1:26" ht="12.75" customHeight="1" x14ac:dyDescent="0.2">
      <c r="A322" s="145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</row>
    <row r="323" spans="1:26" ht="12.75" customHeight="1" x14ac:dyDescent="0.2">
      <c r="A323" s="145"/>
      <c r="B323" s="145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</row>
    <row r="324" spans="1:26" ht="12.75" customHeight="1" x14ac:dyDescent="0.2">
      <c r="A324" s="145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</row>
    <row r="325" spans="1:26" ht="12.75" customHeight="1" x14ac:dyDescent="0.2">
      <c r="A325" s="145"/>
      <c r="B325" s="145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</row>
    <row r="326" spans="1:26" ht="12.75" customHeight="1" x14ac:dyDescent="0.2">
      <c r="A326" s="145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</row>
    <row r="327" spans="1:26" ht="12.75" customHeight="1" x14ac:dyDescent="0.2">
      <c r="A327" s="145"/>
      <c r="B327" s="145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</row>
    <row r="328" spans="1:26" ht="12.75" customHeight="1" x14ac:dyDescent="0.2">
      <c r="A328" s="145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</row>
    <row r="329" spans="1:26" ht="12.75" customHeight="1" x14ac:dyDescent="0.2">
      <c r="A329" s="145"/>
      <c r="B329" s="145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</row>
    <row r="330" spans="1:26" ht="12.75" customHeight="1" x14ac:dyDescent="0.2">
      <c r="A330" s="145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</row>
    <row r="331" spans="1:26" ht="12.75" customHeight="1" x14ac:dyDescent="0.2">
      <c r="A331" s="145"/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</row>
    <row r="332" spans="1:26" ht="12.75" customHeight="1" x14ac:dyDescent="0.2">
      <c r="A332" s="145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</row>
    <row r="333" spans="1:26" ht="12.75" customHeight="1" x14ac:dyDescent="0.2">
      <c r="A333" s="145"/>
      <c r="B333" s="145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</row>
    <row r="334" spans="1:26" ht="12.75" customHeight="1" x14ac:dyDescent="0.2">
      <c r="A334" s="145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</row>
    <row r="335" spans="1:26" ht="12.75" customHeight="1" x14ac:dyDescent="0.2">
      <c r="A335" s="145"/>
      <c r="B335" s="145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</row>
    <row r="336" spans="1:26" ht="12.75" customHeight="1" x14ac:dyDescent="0.2">
      <c r="A336" s="145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</row>
    <row r="337" spans="1:26" ht="12.75" customHeight="1" x14ac:dyDescent="0.2">
      <c r="A337" s="145"/>
      <c r="B337" s="145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</row>
    <row r="338" spans="1:26" ht="12.75" customHeight="1" x14ac:dyDescent="0.2">
      <c r="A338" s="145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</row>
    <row r="339" spans="1:26" ht="12.75" customHeight="1" x14ac:dyDescent="0.2">
      <c r="A339" s="145"/>
      <c r="B339" s="145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</row>
    <row r="340" spans="1:26" ht="12.75" customHeight="1" x14ac:dyDescent="0.2">
      <c r="A340" s="145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</row>
    <row r="341" spans="1:26" ht="12.75" customHeight="1" x14ac:dyDescent="0.2">
      <c r="A341" s="145"/>
      <c r="B341" s="145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</row>
    <row r="342" spans="1:26" ht="12.75" customHeight="1" x14ac:dyDescent="0.2">
      <c r="A342" s="145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</row>
    <row r="343" spans="1:26" ht="12.75" customHeight="1" x14ac:dyDescent="0.2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</row>
    <row r="344" spans="1:26" ht="12.75" customHeight="1" x14ac:dyDescent="0.2">
      <c r="A344" s="145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</row>
    <row r="345" spans="1:26" ht="12.75" customHeight="1" x14ac:dyDescent="0.2">
      <c r="A345" s="145"/>
      <c r="B345" s="145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</row>
    <row r="346" spans="1:26" ht="12.75" customHeight="1" x14ac:dyDescent="0.2">
      <c r="A346" s="145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</row>
    <row r="347" spans="1:26" ht="12.75" customHeight="1" x14ac:dyDescent="0.2">
      <c r="A347" s="145"/>
      <c r="B347" s="145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</row>
    <row r="348" spans="1:26" ht="12.75" customHeight="1" x14ac:dyDescent="0.2">
      <c r="A348" s="145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</row>
    <row r="349" spans="1:26" ht="12.75" customHeight="1" x14ac:dyDescent="0.2">
      <c r="A349" s="145"/>
      <c r="B349" s="145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</row>
    <row r="350" spans="1:26" ht="12.75" customHeight="1" x14ac:dyDescent="0.2">
      <c r="A350" s="145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</row>
    <row r="351" spans="1:26" ht="12.75" customHeight="1" x14ac:dyDescent="0.2">
      <c r="A351" s="145"/>
      <c r="B351" s="145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</row>
    <row r="352" spans="1:26" ht="12.75" customHeight="1" x14ac:dyDescent="0.2">
      <c r="A352" s="145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</row>
    <row r="353" spans="1:26" ht="12.75" customHeight="1" x14ac:dyDescent="0.2">
      <c r="A353" s="145"/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</row>
    <row r="354" spans="1:26" ht="12.75" customHeight="1" x14ac:dyDescent="0.2">
      <c r="A354" s="145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</row>
    <row r="355" spans="1:26" ht="12.75" customHeight="1" x14ac:dyDescent="0.2">
      <c r="A355" s="145"/>
      <c r="B355" s="145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</row>
    <row r="356" spans="1:26" ht="12.75" customHeight="1" x14ac:dyDescent="0.2">
      <c r="A356" s="145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</row>
    <row r="357" spans="1:26" ht="12.75" customHeight="1" x14ac:dyDescent="0.2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</row>
    <row r="358" spans="1:26" ht="12.75" customHeight="1" x14ac:dyDescent="0.2">
      <c r="A358" s="145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</row>
    <row r="359" spans="1:26" ht="12.75" customHeight="1" x14ac:dyDescent="0.2">
      <c r="A359" s="145"/>
      <c r="B359" s="145"/>
      <c r="C359" s="145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</row>
    <row r="360" spans="1:26" ht="12.75" customHeight="1" x14ac:dyDescent="0.2">
      <c r="A360" s="145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</row>
    <row r="361" spans="1:26" ht="12.75" customHeight="1" x14ac:dyDescent="0.2">
      <c r="A361" s="145"/>
      <c r="B361" s="145"/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</row>
    <row r="362" spans="1:26" ht="12.75" customHeight="1" x14ac:dyDescent="0.2">
      <c r="A362" s="145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</row>
    <row r="363" spans="1:26" ht="12.75" customHeight="1" x14ac:dyDescent="0.2">
      <c r="A363" s="145"/>
      <c r="B363" s="145"/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</row>
    <row r="364" spans="1:26" ht="12.75" customHeight="1" x14ac:dyDescent="0.2">
      <c r="A364" s="145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</row>
    <row r="365" spans="1:26" ht="12.75" customHeight="1" x14ac:dyDescent="0.2">
      <c r="A365" s="145"/>
      <c r="B365" s="145"/>
      <c r="C365" s="145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</row>
    <row r="366" spans="1:26" ht="12.75" customHeight="1" x14ac:dyDescent="0.2">
      <c r="A366" s="145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</row>
    <row r="367" spans="1:26" ht="12.75" customHeight="1" x14ac:dyDescent="0.2">
      <c r="A367" s="145"/>
      <c r="B367" s="145"/>
      <c r="C367" s="145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</row>
    <row r="368" spans="1:26" ht="12.75" customHeight="1" x14ac:dyDescent="0.2">
      <c r="A368" s="145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</row>
    <row r="369" spans="1:26" ht="12.75" customHeight="1" x14ac:dyDescent="0.2">
      <c r="A369" s="145"/>
      <c r="B369" s="145"/>
      <c r="C369" s="145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</row>
    <row r="370" spans="1:26" ht="12.75" customHeight="1" x14ac:dyDescent="0.2">
      <c r="A370" s="145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</row>
    <row r="371" spans="1:26" ht="12.75" customHeight="1" x14ac:dyDescent="0.2">
      <c r="A371" s="145"/>
      <c r="B371" s="145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</row>
    <row r="372" spans="1:26" ht="12.75" customHeight="1" x14ac:dyDescent="0.2">
      <c r="A372" s="145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</row>
    <row r="373" spans="1:26" ht="12.75" customHeight="1" x14ac:dyDescent="0.2">
      <c r="A373" s="145"/>
      <c r="B373" s="145"/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</row>
    <row r="374" spans="1:26" ht="12.75" customHeight="1" x14ac:dyDescent="0.2">
      <c r="A374" s="145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</row>
    <row r="375" spans="1:26" ht="12.75" customHeight="1" x14ac:dyDescent="0.2">
      <c r="A375" s="145"/>
      <c r="B375" s="145"/>
      <c r="C375" s="145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</row>
    <row r="376" spans="1:26" ht="12.75" customHeight="1" x14ac:dyDescent="0.2">
      <c r="A376" s="145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</row>
    <row r="377" spans="1:26" ht="12.75" customHeight="1" x14ac:dyDescent="0.2">
      <c r="A377" s="145"/>
      <c r="B377" s="145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</row>
    <row r="378" spans="1:26" ht="12.75" customHeight="1" x14ac:dyDescent="0.2">
      <c r="A378" s="145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</row>
    <row r="379" spans="1:26" ht="12.75" customHeight="1" x14ac:dyDescent="0.2">
      <c r="A379" s="145"/>
      <c r="B379" s="145"/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</row>
    <row r="380" spans="1:26" ht="12.75" customHeight="1" x14ac:dyDescent="0.2">
      <c r="A380" s="145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</row>
    <row r="381" spans="1:26" ht="12.75" customHeight="1" x14ac:dyDescent="0.2">
      <c r="A381" s="145"/>
      <c r="B381" s="145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</row>
    <row r="382" spans="1:26" ht="12.75" customHeight="1" x14ac:dyDescent="0.2">
      <c r="A382" s="145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</row>
    <row r="383" spans="1:26" ht="12.75" customHeight="1" x14ac:dyDescent="0.2">
      <c r="A383" s="145"/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</row>
    <row r="384" spans="1:26" ht="12.75" customHeight="1" x14ac:dyDescent="0.2">
      <c r="A384" s="145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</row>
    <row r="385" spans="1:26" ht="12.75" customHeight="1" x14ac:dyDescent="0.2">
      <c r="A385" s="145"/>
      <c r="B385" s="145"/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</row>
    <row r="386" spans="1:26" ht="12.75" customHeight="1" x14ac:dyDescent="0.2">
      <c r="A386" s="145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</row>
    <row r="387" spans="1:26" ht="12.75" customHeight="1" x14ac:dyDescent="0.2">
      <c r="A387" s="145"/>
      <c r="B387" s="145"/>
      <c r="C387" s="145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</row>
    <row r="388" spans="1:26" ht="12.75" customHeight="1" x14ac:dyDescent="0.2">
      <c r="A388" s="145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</row>
    <row r="389" spans="1:26" ht="12.75" customHeight="1" x14ac:dyDescent="0.2">
      <c r="A389" s="145"/>
      <c r="B389" s="145"/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</row>
    <row r="390" spans="1:26" ht="12.75" customHeight="1" x14ac:dyDescent="0.2">
      <c r="A390" s="145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</row>
    <row r="391" spans="1:26" ht="12.75" customHeight="1" x14ac:dyDescent="0.2">
      <c r="A391" s="145"/>
      <c r="B391" s="145"/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</row>
    <row r="392" spans="1:26" ht="12.75" customHeight="1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</row>
    <row r="393" spans="1:26" ht="12.75" customHeight="1" x14ac:dyDescent="0.2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</row>
    <row r="394" spans="1:26" ht="12.75" customHeight="1" x14ac:dyDescent="0.2">
      <c r="A394" s="145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</row>
    <row r="395" spans="1:26" ht="12.75" customHeight="1" x14ac:dyDescent="0.2">
      <c r="A395" s="145"/>
      <c r="B395" s="145"/>
      <c r="C395" s="145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</row>
    <row r="396" spans="1:26" ht="12.75" customHeight="1" x14ac:dyDescent="0.2">
      <c r="A396" s="145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</row>
    <row r="397" spans="1:26" ht="12.75" customHeight="1" x14ac:dyDescent="0.2">
      <c r="A397" s="145"/>
      <c r="B397" s="145"/>
      <c r="C397" s="145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</row>
    <row r="398" spans="1:26" ht="12.75" customHeight="1" x14ac:dyDescent="0.2">
      <c r="A398" s="145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</row>
    <row r="399" spans="1:26" ht="12.75" customHeight="1" x14ac:dyDescent="0.2">
      <c r="A399" s="145"/>
      <c r="B399" s="145"/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</row>
    <row r="400" spans="1:26" ht="12.75" customHeight="1" x14ac:dyDescent="0.2">
      <c r="A400" s="145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</row>
    <row r="401" spans="1:26" ht="12.75" customHeight="1" x14ac:dyDescent="0.2">
      <c r="A401" s="145"/>
      <c r="B401" s="145"/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</row>
    <row r="402" spans="1:26" ht="12.75" customHeight="1" x14ac:dyDescent="0.2">
      <c r="A402" s="145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</row>
    <row r="403" spans="1:26" ht="12.75" customHeight="1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</row>
    <row r="404" spans="1:26" ht="12.75" customHeight="1" x14ac:dyDescent="0.2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</row>
    <row r="405" spans="1:26" ht="12.75" customHeight="1" x14ac:dyDescent="0.2">
      <c r="A405" s="145"/>
      <c r="B405" s="145"/>
      <c r="C405" s="145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</row>
    <row r="406" spans="1:26" ht="12.75" customHeight="1" x14ac:dyDescent="0.2">
      <c r="A406" s="145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</row>
    <row r="407" spans="1:26" ht="12.75" customHeight="1" x14ac:dyDescent="0.2">
      <c r="A407" s="145"/>
      <c r="B407" s="145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</row>
    <row r="408" spans="1:26" ht="12.75" customHeight="1" x14ac:dyDescent="0.2">
      <c r="A408" s="145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</row>
    <row r="409" spans="1:26" ht="12.75" customHeight="1" x14ac:dyDescent="0.2">
      <c r="A409" s="145"/>
      <c r="B409" s="145"/>
      <c r="C409" s="145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</row>
    <row r="410" spans="1:26" ht="12.75" customHeight="1" x14ac:dyDescent="0.2">
      <c r="A410" s="145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</row>
    <row r="411" spans="1:26" ht="12.75" customHeight="1" x14ac:dyDescent="0.2">
      <c r="A411" s="145"/>
      <c r="B411" s="145"/>
      <c r="C411" s="145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</row>
    <row r="412" spans="1:26" ht="12.75" customHeight="1" x14ac:dyDescent="0.2">
      <c r="A412" s="145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</row>
    <row r="413" spans="1:26" ht="12.75" customHeight="1" x14ac:dyDescent="0.2">
      <c r="A413" s="145"/>
      <c r="B413" s="145"/>
      <c r="C413" s="145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</row>
    <row r="414" spans="1:26" ht="12.75" customHeight="1" x14ac:dyDescent="0.2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</row>
    <row r="415" spans="1:26" ht="12.75" customHeight="1" x14ac:dyDescent="0.2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</row>
    <row r="416" spans="1:26" ht="12.75" customHeight="1" x14ac:dyDescent="0.2">
      <c r="A416" s="145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</row>
    <row r="417" spans="1:26" ht="12.75" customHeight="1" x14ac:dyDescent="0.2">
      <c r="A417" s="145"/>
      <c r="B417" s="145"/>
      <c r="C417" s="145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</row>
    <row r="418" spans="1:26" ht="12.75" customHeight="1" x14ac:dyDescent="0.2">
      <c r="A418" s="145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</row>
    <row r="419" spans="1:26" ht="12.75" customHeight="1" x14ac:dyDescent="0.2">
      <c r="A419" s="145"/>
      <c r="B419" s="145"/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</row>
    <row r="420" spans="1:26" ht="12.75" customHeight="1" x14ac:dyDescent="0.2">
      <c r="A420" s="145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</row>
    <row r="421" spans="1:26" ht="12.75" customHeight="1" x14ac:dyDescent="0.2">
      <c r="A421" s="145"/>
      <c r="B421" s="145"/>
      <c r="C421" s="145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</row>
    <row r="422" spans="1:26" ht="12.75" customHeight="1" x14ac:dyDescent="0.2">
      <c r="A422" s="145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</row>
    <row r="423" spans="1:26" ht="12.75" customHeight="1" x14ac:dyDescent="0.2">
      <c r="A423" s="145"/>
      <c r="B423" s="145"/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</row>
    <row r="424" spans="1:26" ht="12.75" customHeight="1" x14ac:dyDescent="0.2">
      <c r="A424" s="145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</row>
    <row r="425" spans="1:26" ht="12.75" customHeight="1" x14ac:dyDescent="0.2">
      <c r="A425" s="145"/>
      <c r="B425" s="145"/>
      <c r="C425" s="145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</row>
    <row r="426" spans="1:26" ht="12.75" customHeight="1" x14ac:dyDescent="0.2">
      <c r="A426" s="145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</row>
    <row r="427" spans="1:26" ht="12.75" customHeight="1" x14ac:dyDescent="0.2">
      <c r="A427" s="145"/>
      <c r="B427" s="145"/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</row>
    <row r="428" spans="1:26" ht="12.75" customHeight="1" x14ac:dyDescent="0.2">
      <c r="A428" s="145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</row>
    <row r="429" spans="1:26" ht="12.75" customHeight="1" x14ac:dyDescent="0.2">
      <c r="A429" s="145"/>
      <c r="B429" s="145"/>
      <c r="C429" s="145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</row>
    <row r="430" spans="1:26" ht="12.75" customHeight="1" x14ac:dyDescent="0.2">
      <c r="A430" s="145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</row>
    <row r="431" spans="1:26" ht="12.75" customHeight="1" x14ac:dyDescent="0.2">
      <c r="A431" s="145"/>
      <c r="B431" s="145"/>
      <c r="C431" s="145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</row>
    <row r="432" spans="1:26" ht="12.75" customHeight="1" x14ac:dyDescent="0.2">
      <c r="A432" s="145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</row>
    <row r="433" spans="1:26" ht="12.75" customHeight="1" x14ac:dyDescent="0.2">
      <c r="A433" s="145"/>
      <c r="B433" s="145"/>
      <c r="C433" s="145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</row>
    <row r="434" spans="1:26" ht="12.75" customHeight="1" x14ac:dyDescent="0.2">
      <c r="A434" s="145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</row>
    <row r="435" spans="1:26" ht="12.75" customHeight="1" x14ac:dyDescent="0.2">
      <c r="A435" s="145"/>
      <c r="B435" s="145"/>
      <c r="C435" s="145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</row>
    <row r="436" spans="1:26" ht="12.75" customHeight="1" x14ac:dyDescent="0.2">
      <c r="A436" s="145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</row>
    <row r="437" spans="1:26" ht="12.75" customHeight="1" x14ac:dyDescent="0.2">
      <c r="A437" s="145"/>
      <c r="B437" s="145"/>
      <c r="C437" s="145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</row>
    <row r="438" spans="1:26" ht="12.75" customHeight="1" x14ac:dyDescent="0.2">
      <c r="A438" s="145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</row>
    <row r="439" spans="1:26" ht="12.75" customHeight="1" x14ac:dyDescent="0.2">
      <c r="A439" s="145"/>
      <c r="B439" s="145"/>
      <c r="C439" s="145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</row>
    <row r="440" spans="1:26" ht="12.75" customHeight="1" x14ac:dyDescent="0.2">
      <c r="A440" s="145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</row>
    <row r="441" spans="1:26" ht="12.75" customHeight="1" x14ac:dyDescent="0.2">
      <c r="A441" s="145"/>
      <c r="B441" s="145"/>
      <c r="C441" s="145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</row>
    <row r="442" spans="1:26" ht="12.75" customHeight="1" x14ac:dyDescent="0.2">
      <c r="A442" s="145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</row>
    <row r="443" spans="1:26" ht="12.75" customHeight="1" x14ac:dyDescent="0.2">
      <c r="A443" s="145"/>
      <c r="B443" s="145"/>
      <c r="C443" s="145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</row>
    <row r="444" spans="1:26" ht="12.75" customHeight="1" x14ac:dyDescent="0.2">
      <c r="A444" s="145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</row>
    <row r="445" spans="1:26" ht="12.75" customHeight="1" x14ac:dyDescent="0.2">
      <c r="A445" s="145"/>
      <c r="B445" s="145"/>
      <c r="C445" s="145"/>
      <c r="D445" s="145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</row>
    <row r="446" spans="1:26" ht="12.75" customHeight="1" x14ac:dyDescent="0.2">
      <c r="A446" s="145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</row>
    <row r="447" spans="1:26" ht="12.75" customHeight="1" x14ac:dyDescent="0.2">
      <c r="A447" s="145"/>
      <c r="B447" s="145"/>
      <c r="C447" s="145"/>
      <c r="D447" s="145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</row>
    <row r="448" spans="1:26" ht="12.75" customHeight="1" x14ac:dyDescent="0.2">
      <c r="A448" s="145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</row>
    <row r="449" spans="1:26" ht="12.75" customHeight="1" x14ac:dyDescent="0.2">
      <c r="A449" s="145"/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</row>
    <row r="450" spans="1:26" ht="12.75" customHeight="1" x14ac:dyDescent="0.2">
      <c r="A450" s="145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</row>
    <row r="451" spans="1:26" ht="12.75" customHeight="1" x14ac:dyDescent="0.2">
      <c r="A451" s="145"/>
      <c r="B451" s="145"/>
      <c r="C451" s="145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</row>
    <row r="452" spans="1:26" ht="12.75" customHeight="1" x14ac:dyDescent="0.2">
      <c r="A452" s="145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</row>
    <row r="453" spans="1:26" ht="12.75" customHeight="1" x14ac:dyDescent="0.2">
      <c r="A453" s="145"/>
      <c r="B453" s="145"/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</row>
    <row r="454" spans="1:26" ht="12.75" customHeight="1" x14ac:dyDescent="0.2">
      <c r="A454" s="145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</row>
    <row r="455" spans="1:26" ht="12.75" customHeight="1" x14ac:dyDescent="0.2">
      <c r="A455" s="145"/>
      <c r="B455" s="145"/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</row>
    <row r="456" spans="1:26" ht="12.75" customHeight="1" x14ac:dyDescent="0.2">
      <c r="A456" s="145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</row>
    <row r="457" spans="1:26" ht="12.75" customHeight="1" x14ac:dyDescent="0.2">
      <c r="A457" s="145"/>
      <c r="B457" s="145"/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</row>
    <row r="458" spans="1:26" ht="12.75" customHeight="1" x14ac:dyDescent="0.2">
      <c r="A458" s="145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</row>
    <row r="459" spans="1:26" ht="12.75" customHeight="1" x14ac:dyDescent="0.2">
      <c r="A459" s="145"/>
      <c r="B459" s="145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</row>
    <row r="460" spans="1:26" ht="12.75" customHeight="1" x14ac:dyDescent="0.2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</row>
    <row r="461" spans="1:26" ht="12.75" customHeight="1" x14ac:dyDescent="0.2">
      <c r="A461" s="145"/>
      <c r="B461" s="145"/>
      <c r="C461" s="145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</row>
    <row r="462" spans="1:26" ht="12.75" customHeight="1" x14ac:dyDescent="0.2">
      <c r="A462" s="145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</row>
    <row r="463" spans="1:26" ht="12.75" customHeight="1" x14ac:dyDescent="0.2">
      <c r="A463" s="145"/>
      <c r="B463" s="145"/>
      <c r="C463" s="145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</row>
    <row r="464" spans="1:26" ht="12.75" customHeight="1" x14ac:dyDescent="0.2">
      <c r="A464" s="145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</row>
    <row r="465" spans="1:26" ht="12.75" customHeight="1" x14ac:dyDescent="0.2">
      <c r="A465" s="145"/>
      <c r="B465" s="145"/>
      <c r="C465" s="145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</row>
    <row r="466" spans="1:26" ht="12.75" customHeight="1" x14ac:dyDescent="0.2">
      <c r="A466" s="145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</row>
    <row r="467" spans="1:26" ht="12.75" customHeight="1" x14ac:dyDescent="0.2">
      <c r="A467" s="145"/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</row>
    <row r="468" spans="1:26" ht="12.75" customHeight="1" x14ac:dyDescent="0.2">
      <c r="A468" s="145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</row>
    <row r="469" spans="1:26" ht="12.75" customHeight="1" x14ac:dyDescent="0.2">
      <c r="A469" s="145"/>
      <c r="B469" s="145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</row>
    <row r="470" spans="1:26" ht="12.75" customHeight="1" x14ac:dyDescent="0.2">
      <c r="A470" s="145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</row>
    <row r="471" spans="1:26" ht="12.75" customHeight="1" x14ac:dyDescent="0.2">
      <c r="A471" s="145"/>
      <c r="B471" s="145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</row>
    <row r="472" spans="1:26" ht="12.75" customHeight="1" x14ac:dyDescent="0.2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</row>
    <row r="473" spans="1:26" ht="12.75" customHeight="1" x14ac:dyDescent="0.2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</row>
    <row r="474" spans="1:26" ht="12.75" customHeight="1" x14ac:dyDescent="0.2">
      <c r="A474" s="145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</row>
    <row r="475" spans="1:26" ht="12.75" customHeight="1" x14ac:dyDescent="0.2">
      <c r="A475" s="145"/>
      <c r="B475" s="145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</row>
    <row r="476" spans="1:26" ht="12.75" customHeight="1" x14ac:dyDescent="0.2">
      <c r="A476" s="145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</row>
    <row r="477" spans="1:26" ht="12.75" customHeight="1" x14ac:dyDescent="0.2">
      <c r="A477" s="145"/>
      <c r="B477" s="145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</row>
    <row r="478" spans="1:26" ht="12.75" customHeight="1" x14ac:dyDescent="0.2">
      <c r="A478" s="145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</row>
    <row r="479" spans="1:26" ht="12.75" customHeight="1" x14ac:dyDescent="0.2">
      <c r="A479" s="145"/>
      <c r="B479" s="145"/>
      <c r="C479" s="145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</row>
    <row r="480" spans="1:26" ht="12.75" customHeight="1" x14ac:dyDescent="0.2">
      <c r="A480" s="145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</row>
    <row r="481" spans="1:26" ht="12.75" customHeight="1" x14ac:dyDescent="0.2">
      <c r="A481" s="145"/>
      <c r="B481" s="145"/>
      <c r="C481" s="145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</row>
    <row r="482" spans="1:26" ht="12.75" customHeight="1" x14ac:dyDescent="0.2">
      <c r="A482" s="145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</row>
    <row r="483" spans="1:26" ht="12.75" customHeight="1" x14ac:dyDescent="0.2">
      <c r="A483" s="145"/>
      <c r="B483" s="145"/>
      <c r="C483" s="145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</row>
    <row r="484" spans="1:26" ht="12.75" customHeight="1" x14ac:dyDescent="0.2">
      <c r="A484" s="145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</row>
    <row r="485" spans="1:26" ht="12.75" customHeight="1" x14ac:dyDescent="0.2">
      <c r="A485" s="145"/>
      <c r="B485" s="145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</row>
    <row r="486" spans="1:26" ht="12.75" customHeight="1" x14ac:dyDescent="0.2">
      <c r="A486" s="145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</row>
    <row r="487" spans="1:26" ht="12.75" customHeight="1" x14ac:dyDescent="0.2">
      <c r="A487" s="145"/>
      <c r="B487" s="145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</row>
    <row r="488" spans="1:26" ht="12.75" customHeight="1" x14ac:dyDescent="0.2">
      <c r="A488" s="145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</row>
    <row r="489" spans="1:26" ht="12.75" customHeight="1" x14ac:dyDescent="0.2">
      <c r="A489" s="145"/>
      <c r="B489" s="145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</row>
    <row r="490" spans="1:26" ht="12.75" customHeight="1" x14ac:dyDescent="0.2">
      <c r="A490" s="145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</row>
    <row r="491" spans="1:26" ht="12.75" customHeight="1" x14ac:dyDescent="0.2">
      <c r="A491" s="145"/>
      <c r="B491" s="145"/>
      <c r="C491" s="145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</row>
    <row r="492" spans="1:26" ht="12.75" customHeight="1" x14ac:dyDescent="0.2">
      <c r="A492" s="145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</row>
    <row r="493" spans="1:26" ht="12.75" customHeight="1" x14ac:dyDescent="0.2">
      <c r="A493" s="145"/>
      <c r="B493" s="145"/>
      <c r="C493" s="145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</row>
    <row r="494" spans="1:26" ht="12.75" customHeight="1" x14ac:dyDescent="0.2">
      <c r="A494" s="145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</row>
    <row r="495" spans="1:26" ht="12.75" customHeight="1" x14ac:dyDescent="0.2">
      <c r="A495" s="145"/>
      <c r="B495" s="145"/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</row>
    <row r="496" spans="1:26" ht="12.75" customHeight="1" x14ac:dyDescent="0.2">
      <c r="A496" s="145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</row>
    <row r="497" spans="1:26" ht="12.75" customHeight="1" x14ac:dyDescent="0.2">
      <c r="A497" s="145"/>
      <c r="B497" s="145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</row>
    <row r="498" spans="1:26" ht="12.75" customHeight="1" x14ac:dyDescent="0.2">
      <c r="A498" s="145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</row>
    <row r="499" spans="1:26" ht="12.75" customHeight="1" x14ac:dyDescent="0.2">
      <c r="A499" s="145"/>
      <c r="B499" s="145"/>
      <c r="C499" s="145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</row>
    <row r="500" spans="1:26" ht="12.75" customHeight="1" x14ac:dyDescent="0.2">
      <c r="A500" s="145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</row>
    <row r="501" spans="1:26" ht="12.75" customHeight="1" x14ac:dyDescent="0.2">
      <c r="A501" s="145"/>
      <c r="B501" s="145"/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</row>
    <row r="502" spans="1:26" ht="12.75" customHeight="1" x14ac:dyDescent="0.2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</row>
    <row r="503" spans="1:26" ht="12.75" customHeight="1" x14ac:dyDescent="0.2">
      <c r="A503" s="145"/>
      <c r="B503" s="145"/>
      <c r="C503" s="145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</row>
    <row r="504" spans="1:26" ht="12.75" customHeight="1" x14ac:dyDescent="0.2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</row>
    <row r="505" spans="1:26" ht="12.75" customHeight="1" x14ac:dyDescent="0.2">
      <c r="A505" s="145"/>
      <c r="B505" s="145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</row>
    <row r="506" spans="1:26" ht="12.75" customHeight="1" x14ac:dyDescent="0.2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</row>
    <row r="507" spans="1:26" ht="12.75" customHeight="1" x14ac:dyDescent="0.2">
      <c r="A507" s="145"/>
      <c r="B507" s="145"/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</row>
    <row r="508" spans="1:26" ht="12.75" customHeight="1" x14ac:dyDescent="0.2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</row>
    <row r="509" spans="1:26" ht="12.75" customHeight="1" x14ac:dyDescent="0.2">
      <c r="A509" s="145"/>
      <c r="B509" s="145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</row>
    <row r="510" spans="1:26" ht="12.75" customHeight="1" x14ac:dyDescent="0.2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</row>
    <row r="511" spans="1:26" ht="12.75" customHeight="1" x14ac:dyDescent="0.2">
      <c r="A511" s="145"/>
      <c r="B511" s="145"/>
      <c r="C511" s="145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</row>
    <row r="512" spans="1:26" ht="12.75" customHeight="1" x14ac:dyDescent="0.2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</row>
    <row r="513" spans="1:26" ht="12.75" customHeight="1" x14ac:dyDescent="0.2">
      <c r="A513" s="145"/>
      <c r="B513" s="145"/>
      <c r="C513" s="145"/>
      <c r="D513" s="145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</row>
    <row r="514" spans="1:26" ht="12.75" customHeight="1" x14ac:dyDescent="0.2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</row>
    <row r="515" spans="1:26" ht="12.75" customHeight="1" x14ac:dyDescent="0.2">
      <c r="A515" s="145"/>
      <c r="B515" s="145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</row>
    <row r="516" spans="1:26" ht="12.75" customHeight="1" x14ac:dyDescent="0.2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</row>
    <row r="517" spans="1:26" ht="12.75" customHeight="1" x14ac:dyDescent="0.2">
      <c r="A517" s="145"/>
      <c r="B517" s="145"/>
      <c r="C517" s="145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</row>
    <row r="518" spans="1:26" ht="12.75" customHeight="1" x14ac:dyDescent="0.2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</row>
    <row r="519" spans="1:26" ht="12.75" customHeight="1" x14ac:dyDescent="0.2">
      <c r="A519" s="145"/>
      <c r="B519" s="145"/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</row>
    <row r="520" spans="1:26" ht="12.75" customHeight="1" x14ac:dyDescent="0.2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</row>
    <row r="521" spans="1:26" ht="12.75" customHeight="1" x14ac:dyDescent="0.2">
      <c r="A521" s="145"/>
      <c r="B521" s="145"/>
      <c r="C521" s="145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</row>
    <row r="522" spans="1:26" ht="12.75" customHeight="1" x14ac:dyDescent="0.2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</row>
    <row r="523" spans="1:26" ht="12.75" customHeight="1" x14ac:dyDescent="0.2">
      <c r="A523" s="145"/>
      <c r="B523" s="145"/>
      <c r="C523" s="145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</row>
    <row r="524" spans="1:26" ht="12.75" customHeight="1" x14ac:dyDescent="0.2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</row>
    <row r="525" spans="1:26" ht="12.75" customHeight="1" x14ac:dyDescent="0.2">
      <c r="A525" s="145"/>
      <c r="B525" s="145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</row>
    <row r="526" spans="1:26" ht="12.75" customHeight="1" x14ac:dyDescent="0.2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</row>
    <row r="527" spans="1:26" ht="12.75" customHeight="1" x14ac:dyDescent="0.2">
      <c r="A527" s="145"/>
      <c r="B527" s="145"/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</row>
    <row r="528" spans="1:26" ht="12.75" customHeight="1" x14ac:dyDescent="0.2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</row>
    <row r="529" spans="1:26" ht="12.75" customHeight="1" x14ac:dyDescent="0.2">
      <c r="A529" s="145"/>
      <c r="B529" s="145"/>
      <c r="C529" s="145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</row>
    <row r="530" spans="1:26" ht="12.75" customHeight="1" x14ac:dyDescent="0.2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</row>
    <row r="531" spans="1:26" ht="12.75" customHeight="1" x14ac:dyDescent="0.2">
      <c r="A531" s="145"/>
      <c r="B531" s="145"/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</row>
    <row r="532" spans="1:26" ht="12.75" customHeight="1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</row>
    <row r="533" spans="1:26" ht="12.75" customHeight="1" x14ac:dyDescent="0.2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</row>
    <row r="534" spans="1:26" ht="12.75" customHeight="1" x14ac:dyDescent="0.2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</row>
    <row r="535" spans="1:26" ht="12.75" customHeight="1" x14ac:dyDescent="0.2">
      <c r="A535" s="145"/>
      <c r="B535" s="145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</row>
    <row r="536" spans="1:26" ht="12.75" customHeight="1" x14ac:dyDescent="0.2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</row>
    <row r="537" spans="1:26" ht="12.75" customHeight="1" x14ac:dyDescent="0.2">
      <c r="A537" s="145"/>
      <c r="B537" s="145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</row>
    <row r="538" spans="1:26" ht="12.75" customHeight="1" x14ac:dyDescent="0.2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</row>
    <row r="539" spans="1:26" ht="12.75" customHeight="1" x14ac:dyDescent="0.2">
      <c r="A539" s="145"/>
      <c r="B539" s="145"/>
      <c r="C539" s="145"/>
      <c r="D539" s="145"/>
      <c r="E539" s="145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</row>
    <row r="540" spans="1:26" ht="12.75" customHeight="1" x14ac:dyDescent="0.2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</row>
    <row r="541" spans="1:26" ht="12.75" customHeight="1" x14ac:dyDescent="0.2">
      <c r="A541" s="145"/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</row>
    <row r="542" spans="1:26" ht="12.75" customHeight="1" x14ac:dyDescent="0.2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</row>
    <row r="543" spans="1:26" ht="12.75" customHeight="1" x14ac:dyDescent="0.2">
      <c r="A543" s="145"/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</row>
    <row r="544" spans="1:26" ht="12.75" customHeight="1" x14ac:dyDescent="0.2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</row>
    <row r="545" spans="1:26" ht="12.75" customHeight="1" x14ac:dyDescent="0.2">
      <c r="A545" s="145"/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</row>
    <row r="546" spans="1:26" ht="12.75" customHeight="1" x14ac:dyDescent="0.2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</row>
    <row r="547" spans="1:26" ht="12.75" customHeight="1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</row>
    <row r="548" spans="1:26" ht="12.75" customHeight="1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</row>
    <row r="549" spans="1:26" ht="12.75" customHeight="1" x14ac:dyDescent="0.2">
      <c r="A549" s="145"/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</row>
    <row r="550" spans="1:26" ht="12.75" customHeight="1" x14ac:dyDescent="0.2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</row>
    <row r="551" spans="1:26" ht="12.75" customHeight="1" x14ac:dyDescent="0.2">
      <c r="A551" s="145"/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</row>
    <row r="552" spans="1:26" ht="12.75" customHeight="1" x14ac:dyDescent="0.2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</row>
    <row r="553" spans="1:26" ht="12.75" customHeight="1" x14ac:dyDescent="0.2">
      <c r="A553" s="145"/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</row>
    <row r="554" spans="1:26" ht="12.75" customHeight="1" x14ac:dyDescent="0.2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</row>
    <row r="555" spans="1:26" ht="12.75" customHeight="1" x14ac:dyDescent="0.2">
      <c r="A555" s="145"/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</row>
    <row r="556" spans="1:26" ht="12.75" customHeight="1" x14ac:dyDescent="0.2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</row>
    <row r="557" spans="1:26" ht="12.75" customHeight="1" x14ac:dyDescent="0.2">
      <c r="A557" s="145"/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</row>
    <row r="558" spans="1:26" ht="12.75" customHeight="1" x14ac:dyDescent="0.2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</row>
    <row r="559" spans="1:26" ht="12.75" customHeight="1" x14ac:dyDescent="0.2">
      <c r="A559" s="145"/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</row>
    <row r="560" spans="1:26" ht="12.75" customHeight="1" x14ac:dyDescent="0.2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</row>
    <row r="561" spans="1:26" ht="12.75" customHeight="1" x14ac:dyDescent="0.2">
      <c r="A561" s="145"/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</row>
    <row r="562" spans="1:26" ht="12.75" customHeight="1" x14ac:dyDescent="0.2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</row>
    <row r="563" spans="1:26" ht="12.75" customHeight="1" x14ac:dyDescent="0.2">
      <c r="A563" s="145"/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</row>
    <row r="564" spans="1:26" ht="12.75" customHeight="1" x14ac:dyDescent="0.2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</row>
    <row r="565" spans="1:26" ht="12.75" customHeight="1" x14ac:dyDescent="0.2">
      <c r="A565" s="145"/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</row>
    <row r="566" spans="1:26" ht="12.75" customHeight="1" x14ac:dyDescent="0.2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</row>
    <row r="567" spans="1:26" ht="12.75" customHeight="1" x14ac:dyDescent="0.2">
      <c r="A567" s="145"/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</row>
    <row r="568" spans="1:26" ht="12.75" customHeight="1" x14ac:dyDescent="0.2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</row>
    <row r="569" spans="1:26" ht="12.75" customHeight="1" x14ac:dyDescent="0.2">
      <c r="A569" s="145"/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</row>
    <row r="570" spans="1:26" ht="12.75" customHeight="1" x14ac:dyDescent="0.2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</row>
    <row r="571" spans="1:26" ht="12.75" customHeight="1" x14ac:dyDescent="0.2">
      <c r="A571" s="145"/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</row>
    <row r="572" spans="1:26" ht="12.75" customHeight="1" x14ac:dyDescent="0.2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</row>
    <row r="573" spans="1:26" ht="12.75" customHeight="1" x14ac:dyDescent="0.2">
      <c r="A573" s="145"/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</row>
    <row r="574" spans="1:26" ht="12.75" customHeight="1" x14ac:dyDescent="0.2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</row>
    <row r="575" spans="1:26" ht="12.75" customHeight="1" x14ac:dyDescent="0.2">
      <c r="A575" s="145"/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</row>
    <row r="576" spans="1:26" ht="12.75" customHeight="1" x14ac:dyDescent="0.2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</row>
    <row r="577" spans="1:26" ht="12.75" customHeight="1" x14ac:dyDescent="0.2">
      <c r="A577" s="145"/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</row>
    <row r="578" spans="1:26" ht="12.75" customHeight="1" x14ac:dyDescent="0.2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</row>
    <row r="579" spans="1:26" ht="12.75" customHeight="1" x14ac:dyDescent="0.2">
      <c r="A579" s="145"/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</row>
    <row r="580" spans="1:26" ht="12.75" customHeight="1" x14ac:dyDescent="0.2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</row>
    <row r="581" spans="1:26" ht="12.75" customHeight="1" x14ac:dyDescent="0.2">
      <c r="A581" s="145"/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</row>
    <row r="582" spans="1:26" ht="12.75" customHeight="1" x14ac:dyDescent="0.2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</row>
    <row r="583" spans="1:26" ht="12.75" customHeight="1" x14ac:dyDescent="0.2">
      <c r="A583" s="145"/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</row>
    <row r="584" spans="1:26" ht="12.75" customHeight="1" x14ac:dyDescent="0.2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</row>
    <row r="585" spans="1:26" ht="12.75" customHeight="1" x14ac:dyDescent="0.2">
      <c r="A585" s="145"/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</row>
    <row r="586" spans="1:26" ht="12.75" customHeight="1" x14ac:dyDescent="0.2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</row>
    <row r="587" spans="1:26" ht="12.75" customHeight="1" x14ac:dyDescent="0.2">
      <c r="A587" s="145"/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</row>
    <row r="588" spans="1:26" ht="12.75" customHeight="1" x14ac:dyDescent="0.2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</row>
    <row r="589" spans="1:26" ht="12.75" customHeight="1" x14ac:dyDescent="0.2">
      <c r="A589" s="145"/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</row>
    <row r="590" spans="1:26" ht="12.75" customHeight="1" x14ac:dyDescent="0.2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</row>
    <row r="591" spans="1:26" ht="12.75" customHeight="1" x14ac:dyDescent="0.2">
      <c r="A591" s="145"/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</row>
    <row r="592" spans="1:26" ht="12.75" customHeight="1" x14ac:dyDescent="0.2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</row>
    <row r="593" spans="1:26" ht="12.75" customHeight="1" x14ac:dyDescent="0.2">
      <c r="A593" s="145"/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</row>
    <row r="594" spans="1:26" ht="12.75" customHeight="1" x14ac:dyDescent="0.2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</row>
    <row r="595" spans="1:26" ht="12.75" customHeight="1" x14ac:dyDescent="0.2">
      <c r="A595" s="145"/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</row>
    <row r="596" spans="1:26" ht="12.75" customHeight="1" x14ac:dyDescent="0.2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</row>
    <row r="597" spans="1:26" ht="12.75" customHeight="1" x14ac:dyDescent="0.2">
      <c r="A597" s="145"/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</row>
    <row r="598" spans="1:26" ht="12.75" customHeight="1" x14ac:dyDescent="0.2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</row>
    <row r="599" spans="1:26" ht="12.75" customHeight="1" x14ac:dyDescent="0.2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</row>
    <row r="600" spans="1:26" ht="12.75" customHeight="1" x14ac:dyDescent="0.2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</row>
    <row r="601" spans="1:26" ht="12.75" customHeight="1" x14ac:dyDescent="0.2">
      <c r="A601" s="145"/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</row>
    <row r="602" spans="1:26" ht="12.75" customHeight="1" x14ac:dyDescent="0.2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</row>
    <row r="603" spans="1:26" ht="12.75" customHeight="1" x14ac:dyDescent="0.2">
      <c r="A603" s="145"/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</row>
    <row r="604" spans="1:26" ht="12.75" customHeight="1" x14ac:dyDescent="0.2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</row>
    <row r="605" spans="1:26" ht="12.75" customHeight="1" x14ac:dyDescent="0.2">
      <c r="A605" s="145"/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</row>
    <row r="606" spans="1:26" ht="12.75" customHeight="1" x14ac:dyDescent="0.2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</row>
    <row r="607" spans="1:26" ht="12.75" customHeight="1" x14ac:dyDescent="0.2">
      <c r="A607" s="145"/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</row>
    <row r="608" spans="1:26" ht="12.75" customHeight="1" x14ac:dyDescent="0.2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</row>
    <row r="609" spans="1:26" ht="12.75" customHeight="1" x14ac:dyDescent="0.2">
      <c r="A609" s="145"/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</row>
    <row r="610" spans="1:26" ht="12.75" customHeight="1" x14ac:dyDescent="0.2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</row>
    <row r="611" spans="1:26" ht="12.75" customHeight="1" x14ac:dyDescent="0.2">
      <c r="A611" s="145"/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</row>
    <row r="612" spans="1:26" ht="12.75" customHeight="1" x14ac:dyDescent="0.2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</row>
    <row r="613" spans="1:26" ht="12.75" customHeight="1" x14ac:dyDescent="0.2">
      <c r="A613" s="145"/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</row>
    <row r="614" spans="1:26" ht="12.75" customHeight="1" x14ac:dyDescent="0.2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</row>
    <row r="615" spans="1:26" ht="12.75" customHeight="1" x14ac:dyDescent="0.2">
      <c r="A615" s="145"/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</row>
    <row r="616" spans="1:26" ht="12.75" customHeight="1" x14ac:dyDescent="0.2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</row>
    <row r="617" spans="1:26" ht="12.75" customHeight="1" x14ac:dyDescent="0.2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</row>
    <row r="618" spans="1:26" ht="12.75" customHeight="1" x14ac:dyDescent="0.2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</row>
    <row r="619" spans="1:26" ht="12.75" customHeight="1" x14ac:dyDescent="0.2">
      <c r="A619" s="145"/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</row>
    <row r="620" spans="1:26" ht="12.75" customHeight="1" x14ac:dyDescent="0.2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</row>
    <row r="621" spans="1:26" ht="12.75" customHeight="1" x14ac:dyDescent="0.2">
      <c r="A621" s="145"/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</row>
    <row r="622" spans="1:26" ht="12.75" customHeight="1" x14ac:dyDescent="0.2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</row>
    <row r="623" spans="1:26" ht="12.75" customHeight="1" x14ac:dyDescent="0.2">
      <c r="A623" s="145"/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</row>
    <row r="624" spans="1:26" ht="12.75" customHeight="1" x14ac:dyDescent="0.2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</row>
    <row r="625" spans="1:26" ht="12.75" customHeight="1" x14ac:dyDescent="0.2">
      <c r="A625" s="145"/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</row>
    <row r="626" spans="1:26" ht="12.75" customHeight="1" x14ac:dyDescent="0.2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</row>
    <row r="627" spans="1:26" ht="12.75" customHeight="1" x14ac:dyDescent="0.2">
      <c r="A627" s="145"/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</row>
    <row r="628" spans="1:26" ht="12.75" customHeight="1" x14ac:dyDescent="0.2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</row>
    <row r="629" spans="1:26" ht="12.75" customHeight="1" x14ac:dyDescent="0.2">
      <c r="A629" s="145"/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</row>
    <row r="630" spans="1:26" ht="12.75" customHeight="1" x14ac:dyDescent="0.2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</row>
    <row r="631" spans="1:26" ht="12.75" customHeight="1" x14ac:dyDescent="0.2">
      <c r="A631" s="145"/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</row>
    <row r="632" spans="1:26" ht="12.75" customHeight="1" x14ac:dyDescent="0.2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</row>
    <row r="633" spans="1:26" ht="12.75" customHeight="1" x14ac:dyDescent="0.2">
      <c r="A633" s="145"/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</row>
    <row r="634" spans="1:26" ht="12.75" customHeight="1" x14ac:dyDescent="0.2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</row>
    <row r="635" spans="1:26" ht="12.75" customHeight="1" x14ac:dyDescent="0.2">
      <c r="A635" s="145"/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</row>
    <row r="636" spans="1:26" ht="12.75" customHeight="1" x14ac:dyDescent="0.2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</row>
    <row r="637" spans="1:26" ht="12.75" customHeight="1" x14ac:dyDescent="0.2">
      <c r="A637" s="145"/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</row>
    <row r="638" spans="1:26" ht="12.75" customHeight="1" x14ac:dyDescent="0.2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</row>
    <row r="639" spans="1:26" ht="12.75" customHeight="1" x14ac:dyDescent="0.2">
      <c r="A639" s="145"/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</row>
    <row r="640" spans="1:26" ht="12.75" customHeight="1" x14ac:dyDescent="0.2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</row>
    <row r="641" spans="1:26" ht="12.75" customHeight="1" x14ac:dyDescent="0.2">
      <c r="A641" s="145"/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</row>
    <row r="642" spans="1:26" ht="12.75" customHeight="1" x14ac:dyDescent="0.2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</row>
    <row r="643" spans="1:26" ht="12.75" customHeight="1" x14ac:dyDescent="0.2">
      <c r="A643" s="145"/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</row>
    <row r="644" spans="1:26" ht="12.75" customHeight="1" x14ac:dyDescent="0.2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</row>
    <row r="645" spans="1:26" ht="12.75" customHeight="1" x14ac:dyDescent="0.2">
      <c r="A645" s="145"/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</row>
    <row r="646" spans="1:26" ht="12.75" customHeight="1" x14ac:dyDescent="0.2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</row>
    <row r="647" spans="1:26" ht="12.75" customHeight="1" x14ac:dyDescent="0.2">
      <c r="A647" s="145"/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</row>
    <row r="648" spans="1:26" ht="12.75" customHeight="1" x14ac:dyDescent="0.2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</row>
    <row r="649" spans="1:26" ht="12.75" customHeight="1" x14ac:dyDescent="0.2">
      <c r="A649" s="145"/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</row>
    <row r="650" spans="1:26" ht="12.75" customHeight="1" x14ac:dyDescent="0.2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</row>
    <row r="651" spans="1:26" ht="12.75" customHeight="1" x14ac:dyDescent="0.2">
      <c r="A651" s="145"/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</row>
    <row r="652" spans="1:26" ht="12.75" customHeight="1" x14ac:dyDescent="0.2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</row>
    <row r="653" spans="1:26" ht="12.75" customHeight="1" x14ac:dyDescent="0.2">
      <c r="A653" s="145"/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</row>
    <row r="654" spans="1:26" ht="12.75" customHeight="1" x14ac:dyDescent="0.2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</row>
    <row r="655" spans="1:26" ht="12.75" customHeight="1" x14ac:dyDescent="0.2">
      <c r="A655" s="145"/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</row>
    <row r="656" spans="1:26" ht="12.75" customHeight="1" x14ac:dyDescent="0.2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</row>
    <row r="657" spans="1:26" ht="12.75" customHeight="1" x14ac:dyDescent="0.2">
      <c r="A657" s="145"/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</row>
    <row r="658" spans="1:26" ht="12.75" customHeight="1" x14ac:dyDescent="0.2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</row>
    <row r="659" spans="1:26" ht="12.75" customHeight="1" x14ac:dyDescent="0.2">
      <c r="A659" s="145"/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</row>
    <row r="660" spans="1:26" ht="12.75" customHeight="1" x14ac:dyDescent="0.2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</row>
    <row r="661" spans="1:26" ht="12.75" customHeight="1" x14ac:dyDescent="0.2">
      <c r="A661" s="145"/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</row>
    <row r="662" spans="1:26" ht="12.75" customHeight="1" x14ac:dyDescent="0.2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</row>
    <row r="663" spans="1:26" ht="12.75" customHeight="1" x14ac:dyDescent="0.2">
      <c r="A663" s="145"/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</row>
    <row r="664" spans="1:26" ht="12.75" customHeight="1" x14ac:dyDescent="0.2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</row>
    <row r="665" spans="1:26" ht="12.75" customHeight="1" x14ac:dyDescent="0.2">
      <c r="A665" s="145"/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</row>
    <row r="666" spans="1:26" ht="12.75" customHeight="1" x14ac:dyDescent="0.2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</row>
    <row r="667" spans="1:26" ht="12.75" customHeight="1" x14ac:dyDescent="0.2">
      <c r="A667" s="145"/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</row>
    <row r="668" spans="1:26" ht="12.75" customHeight="1" x14ac:dyDescent="0.2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</row>
    <row r="669" spans="1:26" ht="12.75" customHeight="1" x14ac:dyDescent="0.2">
      <c r="A669" s="145"/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</row>
    <row r="670" spans="1:26" ht="12.75" customHeight="1" x14ac:dyDescent="0.2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</row>
    <row r="671" spans="1:26" ht="12.75" customHeight="1" x14ac:dyDescent="0.2">
      <c r="A671" s="145"/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</row>
    <row r="672" spans="1:26" ht="12.75" customHeight="1" x14ac:dyDescent="0.2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</row>
    <row r="673" spans="1:26" ht="12.75" customHeight="1" x14ac:dyDescent="0.2">
      <c r="A673" s="145"/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</row>
    <row r="674" spans="1:26" ht="12.75" customHeight="1" x14ac:dyDescent="0.2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</row>
    <row r="675" spans="1:26" ht="12.75" customHeight="1" x14ac:dyDescent="0.2">
      <c r="A675" s="145"/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</row>
    <row r="676" spans="1:26" ht="12.75" customHeight="1" x14ac:dyDescent="0.2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</row>
    <row r="677" spans="1:26" ht="12.75" customHeight="1" x14ac:dyDescent="0.2">
      <c r="A677" s="145"/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</row>
    <row r="678" spans="1:26" ht="12.75" customHeight="1" x14ac:dyDescent="0.2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</row>
    <row r="679" spans="1:26" ht="12.75" customHeight="1" x14ac:dyDescent="0.2">
      <c r="A679" s="145"/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</row>
    <row r="680" spans="1:26" ht="12.75" customHeight="1" x14ac:dyDescent="0.2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</row>
    <row r="681" spans="1:26" ht="12.75" customHeight="1" x14ac:dyDescent="0.2">
      <c r="A681" s="145"/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</row>
    <row r="682" spans="1:26" ht="12.75" customHeight="1" x14ac:dyDescent="0.2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</row>
    <row r="683" spans="1:26" ht="12.75" customHeight="1" x14ac:dyDescent="0.2">
      <c r="A683" s="145"/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</row>
    <row r="684" spans="1:26" ht="12.75" customHeight="1" x14ac:dyDescent="0.2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</row>
    <row r="685" spans="1:26" ht="12.75" customHeight="1" x14ac:dyDescent="0.2">
      <c r="A685" s="145"/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</row>
    <row r="686" spans="1:26" ht="12.75" customHeight="1" x14ac:dyDescent="0.2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</row>
    <row r="687" spans="1:26" ht="12.75" customHeight="1" x14ac:dyDescent="0.2">
      <c r="A687" s="145"/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</row>
    <row r="688" spans="1:26" ht="12.75" customHeight="1" x14ac:dyDescent="0.2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</row>
    <row r="689" spans="1:26" ht="12.75" customHeight="1" x14ac:dyDescent="0.2">
      <c r="A689" s="145"/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</row>
    <row r="690" spans="1:26" ht="12.75" customHeight="1" x14ac:dyDescent="0.2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</row>
    <row r="691" spans="1:26" ht="12.75" customHeight="1" x14ac:dyDescent="0.2">
      <c r="A691" s="145"/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</row>
    <row r="692" spans="1:26" ht="12.75" customHeight="1" x14ac:dyDescent="0.2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</row>
    <row r="693" spans="1:26" ht="12.75" customHeight="1" x14ac:dyDescent="0.2">
      <c r="A693" s="145"/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</row>
    <row r="694" spans="1:26" ht="12.75" customHeight="1" x14ac:dyDescent="0.2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</row>
    <row r="695" spans="1:26" ht="12.75" customHeight="1" x14ac:dyDescent="0.2">
      <c r="A695" s="145"/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</row>
    <row r="696" spans="1:26" ht="12.75" customHeight="1" x14ac:dyDescent="0.2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</row>
    <row r="697" spans="1:26" ht="12.75" customHeight="1" x14ac:dyDescent="0.2">
      <c r="A697" s="145"/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</row>
    <row r="698" spans="1:26" ht="12.75" customHeight="1" x14ac:dyDescent="0.2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</row>
    <row r="699" spans="1:26" ht="12.75" customHeight="1" x14ac:dyDescent="0.2">
      <c r="A699" s="145"/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</row>
    <row r="700" spans="1:26" ht="12.75" customHeight="1" x14ac:dyDescent="0.2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</row>
    <row r="701" spans="1:26" ht="12.75" customHeight="1" x14ac:dyDescent="0.2">
      <c r="A701" s="145"/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</row>
    <row r="702" spans="1:26" ht="12.75" customHeight="1" x14ac:dyDescent="0.2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</row>
    <row r="703" spans="1:26" ht="12.75" customHeight="1" x14ac:dyDescent="0.2">
      <c r="A703" s="145"/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</row>
    <row r="704" spans="1:26" ht="12.75" customHeight="1" x14ac:dyDescent="0.2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</row>
    <row r="705" spans="1:26" ht="12.75" customHeight="1" x14ac:dyDescent="0.2">
      <c r="A705" s="145"/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</row>
    <row r="706" spans="1:26" ht="12.75" customHeight="1" x14ac:dyDescent="0.2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</row>
    <row r="707" spans="1:26" ht="12.75" customHeight="1" x14ac:dyDescent="0.2">
      <c r="A707" s="145"/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</row>
    <row r="708" spans="1:26" ht="12.75" customHeight="1" x14ac:dyDescent="0.2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</row>
    <row r="709" spans="1:26" ht="12.75" customHeight="1" x14ac:dyDescent="0.2">
      <c r="A709" s="145"/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</row>
    <row r="710" spans="1:26" ht="12.75" customHeight="1" x14ac:dyDescent="0.2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</row>
    <row r="711" spans="1:26" ht="12.75" customHeight="1" x14ac:dyDescent="0.2">
      <c r="A711" s="145"/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</row>
    <row r="712" spans="1:26" ht="12.75" customHeight="1" x14ac:dyDescent="0.2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</row>
    <row r="713" spans="1:26" ht="12.75" customHeight="1" x14ac:dyDescent="0.2">
      <c r="A713" s="145"/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</row>
    <row r="714" spans="1:26" ht="12.75" customHeight="1" x14ac:dyDescent="0.2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</row>
    <row r="715" spans="1:26" ht="12.75" customHeight="1" x14ac:dyDescent="0.2">
      <c r="A715" s="145"/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</row>
    <row r="716" spans="1:26" ht="12.75" customHeight="1" x14ac:dyDescent="0.2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</row>
    <row r="717" spans="1:26" ht="12.75" customHeight="1" x14ac:dyDescent="0.2">
      <c r="A717" s="145"/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</row>
    <row r="718" spans="1:26" ht="12.75" customHeight="1" x14ac:dyDescent="0.2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</row>
    <row r="719" spans="1:26" ht="12.75" customHeight="1" x14ac:dyDescent="0.2">
      <c r="A719" s="145"/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</row>
    <row r="720" spans="1:26" ht="12.75" customHeight="1" x14ac:dyDescent="0.2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</row>
    <row r="721" spans="1:26" ht="12.75" customHeight="1" x14ac:dyDescent="0.2">
      <c r="A721" s="145"/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</row>
    <row r="722" spans="1:26" ht="12.75" customHeight="1" x14ac:dyDescent="0.2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</row>
    <row r="723" spans="1:26" ht="12.75" customHeight="1" x14ac:dyDescent="0.2">
      <c r="A723" s="145"/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</row>
    <row r="724" spans="1:26" ht="12.75" customHeight="1" x14ac:dyDescent="0.2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</row>
    <row r="725" spans="1:26" ht="12.75" customHeight="1" x14ac:dyDescent="0.2">
      <c r="A725" s="145"/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</row>
    <row r="726" spans="1:26" ht="12.75" customHeight="1" x14ac:dyDescent="0.2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</row>
    <row r="727" spans="1:26" ht="12.75" customHeight="1" x14ac:dyDescent="0.2">
      <c r="A727" s="145"/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</row>
    <row r="728" spans="1:26" ht="12.75" customHeight="1" x14ac:dyDescent="0.2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</row>
    <row r="729" spans="1:26" ht="12.75" customHeight="1" x14ac:dyDescent="0.2">
      <c r="A729" s="145"/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</row>
    <row r="730" spans="1:26" ht="12.75" customHeight="1" x14ac:dyDescent="0.2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</row>
    <row r="731" spans="1:26" ht="12.75" customHeight="1" x14ac:dyDescent="0.2">
      <c r="A731" s="145"/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</row>
    <row r="732" spans="1:26" ht="12.75" customHeight="1" x14ac:dyDescent="0.2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</row>
    <row r="733" spans="1:26" ht="12.75" customHeight="1" x14ac:dyDescent="0.2">
      <c r="A733" s="145"/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</row>
    <row r="734" spans="1:26" ht="12.75" customHeight="1" x14ac:dyDescent="0.2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</row>
    <row r="735" spans="1:26" ht="12.75" customHeight="1" x14ac:dyDescent="0.2">
      <c r="A735" s="145"/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</row>
    <row r="736" spans="1:26" ht="12.75" customHeight="1" x14ac:dyDescent="0.2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</row>
    <row r="737" spans="1:26" ht="12.75" customHeight="1" x14ac:dyDescent="0.2">
      <c r="A737" s="145"/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</row>
    <row r="738" spans="1:26" ht="12.75" customHeight="1" x14ac:dyDescent="0.2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</row>
    <row r="739" spans="1:26" ht="12.75" customHeight="1" x14ac:dyDescent="0.2">
      <c r="A739" s="145"/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</row>
    <row r="740" spans="1:26" ht="12.75" customHeight="1" x14ac:dyDescent="0.2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</row>
    <row r="741" spans="1:26" ht="12.75" customHeight="1" x14ac:dyDescent="0.2">
      <c r="A741" s="145"/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</row>
    <row r="742" spans="1:26" ht="12.75" customHeight="1" x14ac:dyDescent="0.2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</row>
    <row r="743" spans="1:26" ht="12.75" customHeight="1" x14ac:dyDescent="0.2">
      <c r="A743" s="145"/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</row>
    <row r="744" spans="1:26" ht="12.75" customHeight="1" x14ac:dyDescent="0.2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</row>
    <row r="745" spans="1:26" ht="12.75" customHeight="1" x14ac:dyDescent="0.2">
      <c r="A745" s="145"/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</row>
    <row r="746" spans="1:26" ht="12.75" customHeight="1" x14ac:dyDescent="0.2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</row>
    <row r="747" spans="1:26" ht="12.75" customHeight="1" x14ac:dyDescent="0.2">
      <c r="A747" s="145"/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</row>
    <row r="748" spans="1:26" ht="12.75" customHeight="1" x14ac:dyDescent="0.2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</row>
    <row r="749" spans="1:26" ht="12.75" customHeight="1" x14ac:dyDescent="0.2">
      <c r="A749" s="145"/>
      <c r="B749" s="145"/>
      <c r="C749" s="145"/>
      <c r="D749" s="145"/>
      <c r="E749" s="145"/>
      <c r="F749" s="145"/>
      <c r="G749" s="145"/>
      <c r="H749" s="145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</row>
    <row r="750" spans="1:26" ht="12.75" customHeight="1" x14ac:dyDescent="0.2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</row>
    <row r="751" spans="1:26" ht="12.75" customHeight="1" x14ac:dyDescent="0.2">
      <c r="A751" s="145"/>
      <c r="B751" s="145"/>
      <c r="C751" s="145"/>
      <c r="D751" s="145"/>
      <c r="E751" s="145"/>
      <c r="F751" s="145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</row>
    <row r="752" spans="1:26" ht="12.75" customHeight="1" x14ac:dyDescent="0.2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</row>
    <row r="753" spans="1:26" ht="12.75" customHeight="1" x14ac:dyDescent="0.2">
      <c r="A753" s="145"/>
      <c r="B753" s="145"/>
      <c r="C753" s="145"/>
      <c r="D753" s="145"/>
      <c r="E753" s="145"/>
      <c r="F753" s="145"/>
      <c r="G753" s="145"/>
      <c r="H753" s="145"/>
      <c r="I753" s="145"/>
      <c r="J753" s="145"/>
      <c r="K753" s="145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</row>
    <row r="754" spans="1:26" ht="12.75" customHeight="1" x14ac:dyDescent="0.2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</row>
    <row r="755" spans="1:26" ht="12.75" customHeight="1" x14ac:dyDescent="0.2">
      <c r="A755" s="145"/>
      <c r="B755" s="145"/>
      <c r="C755" s="145"/>
      <c r="D755" s="145"/>
      <c r="E755" s="145"/>
      <c r="F755" s="145"/>
      <c r="G755" s="145"/>
      <c r="H755" s="145"/>
      <c r="I755" s="145"/>
      <c r="J755" s="145"/>
      <c r="K755" s="145"/>
      <c r="L755" s="145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</row>
    <row r="756" spans="1:26" ht="12.75" customHeight="1" x14ac:dyDescent="0.2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</row>
    <row r="757" spans="1:26" ht="12.75" customHeight="1" x14ac:dyDescent="0.2">
      <c r="A757" s="145"/>
      <c r="B757" s="145"/>
      <c r="C757" s="145"/>
      <c r="D757" s="145"/>
      <c r="E757" s="145"/>
      <c r="F757" s="145"/>
      <c r="G757" s="145"/>
      <c r="H757" s="145"/>
      <c r="I757" s="145"/>
      <c r="J757" s="145"/>
      <c r="K757" s="145"/>
      <c r="L757" s="145"/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</row>
    <row r="758" spans="1:26" ht="12.75" customHeight="1" x14ac:dyDescent="0.2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</row>
    <row r="759" spans="1:26" ht="12.75" customHeight="1" x14ac:dyDescent="0.2">
      <c r="A759" s="145"/>
      <c r="B759" s="145"/>
      <c r="C759" s="145"/>
      <c r="D759" s="145"/>
      <c r="E759" s="145"/>
      <c r="F759" s="145"/>
      <c r="G759" s="145"/>
      <c r="H759" s="145"/>
      <c r="I759" s="145"/>
      <c r="J759" s="145"/>
      <c r="K759" s="145"/>
      <c r="L759" s="145"/>
      <c r="M759" s="145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</row>
    <row r="760" spans="1:26" ht="12.75" customHeight="1" x14ac:dyDescent="0.2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</row>
    <row r="761" spans="1:26" ht="12.75" customHeight="1" x14ac:dyDescent="0.2">
      <c r="A761" s="145"/>
      <c r="B761" s="145"/>
      <c r="C761" s="145"/>
      <c r="D761" s="145"/>
      <c r="E761" s="145"/>
      <c r="F761" s="145"/>
      <c r="G761" s="145"/>
      <c r="H761" s="145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</row>
    <row r="762" spans="1:26" ht="12.75" customHeight="1" x14ac:dyDescent="0.2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</row>
    <row r="763" spans="1:26" ht="12.75" customHeight="1" x14ac:dyDescent="0.2">
      <c r="A763" s="145"/>
      <c r="B763" s="145"/>
      <c r="C763" s="145"/>
      <c r="D763" s="145"/>
      <c r="E763" s="145"/>
      <c r="F763" s="145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</row>
    <row r="764" spans="1:26" ht="12.75" customHeight="1" x14ac:dyDescent="0.2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</row>
    <row r="765" spans="1:26" ht="12.75" customHeight="1" x14ac:dyDescent="0.2">
      <c r="A765" s="145"/>
      <c r="B765" s="145"/>
      <c r="C765" s="145"/>
      <c r="D765" s="145"/>
      <c r="E765" s="145"/>
      <c r="F765" s="145"/>
      <c r="G765" s="145"/>
      <c r="H765" s="145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</row>
    <row r="766" spans="1:26" ht="12.75" customHeight="1" x14ac:dyDescent="0.2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</row>
    <row r="767" spans="1:26" ht="12.75" customHeight="1" x14ac:dyDescent="0.2">
      <c r="A767" s="145"/>
      <c r="B767" s="145"/>
      <c r="C767" s="145"/>
      <c r="D767" s="145"/>
      <c r="E767" s="145"/>
      <c r="F767" s="145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</row>
    <row r="768" spans="1:26" ht="12.75" customHeight="1" x14ac:dyDescent="0.2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</row>
    <row r="769" spans="1:26" ht="12.75" customHeight="1" x14ac:dyDescent="0.2">
      <c r="A769" s="145"/>
      <c r="B769" s="145"/>
      <c r="C769" s="145"/>
      <c r="D769" s="145"/>
      <c r="E769" s="145"/>
      <c r="F769" s="145"/>
      <c r="G769" s="145"/>
      <c r="H769" s="145"/>
      <c r="I769" s="145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</row>
    <row r="770" spans="1:26" ht="12.75" customHeight="1" x14ac:dyDescent="0.2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</row>
    <row r="771" spans="1:26" ht="12.75" customHeight="1" x14ac:dyDescent="0.2">
      <c r="A771" s="145"/>
      <c r="B771" s="145"/>
      <c r="C771" s="145"/>
      <c r="D771" s="145"/>
      <c r="E771" s="145"/>
      <c r="F771" s="145"/>
      <c r="G771" s="145"/>
      <c r="H771" s="145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</row>
    <row r="772" spans="1:26" ht="12.75" customHeight="1" x14ac:dyDescent="0.2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</row>
    <row r="773" spans="1:26" ht="12.75" customHeight="1" x14ac:dyDescent="0.2">
      <c r="A773" s="145"/>
      <c r="B773" s="145"/>
      <c r="C773" s="145"/>
      <c r="D773" s="145"/>
      <c r="E773" s="145"/>
      <c r="F773" s="145"/>
      <c r="G773" s="145"/>
      <c r="H773" s="145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</row>
    <row r="774" spans="1:26" ht="12.75" customHeight="1" x14ac:dyDescent="0.2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</row>
    <row r="775" spans="1:26" ht="12.75" customHeight="1" x14ac:dyDescent="0.2">
      <c r="A775" s="145"/>
      <c r="B775" s="145"/>
      <c r="C775" s="145"/>
      <c r="D775" s="145"/>
      <c r="E775" s="145"/>
      <c r="F775" s="145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</row>
    <row r="776" spans="1:26" ht="12.75" customHeight="1" x14ac:dyDescent="0.2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</row>
    <row r="777" spans="1:26" ht="12.75" customHeight="1" x14ac:dyDescent="0.2">
      <c r="A777" s="145"/>
      <c r="B777" s="145"/>
      <c r="C777" s="145"/>
      <c r="D777" s="145"/>
      <c r="E777" s="145"/>
      <c r="F777" s="145"/>
      <c r="G777" s="145"/>
      <c r="H777" s="145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</row>
    <row r="778" spans="1:26" ht="12.75" customHeight="1" x14ac:dyDescent="0.2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</row>
    <row r="779" spans="1:26" ht="12.75" customHeight="1" x14ac:dyDescent="0.2">
      <c r="A779" s="145"/>
      <c r="B779" s="145"/>
      <c r="C779" s="145"/>
      <c r="D779" s="145"/>
      <c r="E779" s="145"/>
      <c r="F779" s="145"/>
      <c r="G779" s="145"/>
      <c r="H779" s="145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</row>
    <row r="780" spans="1:26" ht="12.75" customHeight="1" x14ac:dyDescent="0.2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</row>
    <row r="781" spans="1:26" ht="12.75" customHeight="1" x14ac:dyDescent="0.2">
      <c r="A781" s="145"/>
      <c r="B781" s="145"/>
      <c r="C781" s="145"/>
      <c r="D781" s="145"/>
      <c r="E781" s="145"/>
      <c r="F781" s="145"/>
      <c r="G781" s="145"/>
      <c r="H781" s="145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</row>
    <row r="782" spans="1:26" ht="12.75" customHeight="1" x14ac:dyDescent="0.2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</row>
    <row r="783" spans="1:26" ht="12.75" customHeight="1" x14ac:dyDescent="0.2">
      <c r="A783" s="145"/>
      <c r="B783" s="145"/>
      <c r="C783" s="145"/>
      <c r="D783" s="145"/>
      <c r="E783" s="145"/>
      <c r="F783" s="145"/>
      <c r="G783" s="145"/>
      <c r="H783" s="145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</row>
    <row r="784" spans="1:26" ht="12.75" customHeight="1" x14ac:dyDescent="0.2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</row>
    <row r="785" spans="1:26" ht="12.75" customHeight="1" x14ac:dyDescent="0.2">
      <c r="A785" s="145"/>
      <c r="B785" s="145"/>
      <c r="C785" s="145"/>
      <c r="D785" s="145"/>
      <c r="E785" s="145"/>
      <c r="F785" s="145"/>
      <c r="G785" s="145"/>
      <c r="H785" s="145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</row>
    <row r="786" spans="1:26" ht="12.75" customHeight="1" x14ac:dyDescent="0.2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</row>
    <row r="787" spans="1:26" ht="12.75" customHeight="1" x14ac:dyDescent="0.2">
      <c r="A787" s="145"/>
      <c r="B787" s="145"/>
      <c r="C787" s="145"/>
      <c r="D787" s="145"/>
      <c r="E787" s="145"/>
      <c r="F787" s="145"/>
      <c r="G787" s="145"/>
      <c r="H787" s="145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</row>
    <row r="788" spans="1:26" ht="12.75" customHeight="1" x14ac:dyDescent="0.2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</row>
    <row r="789" spans="1:26" ht="12.75" customHeight="1" x14ac:dyDescent="0.2">
      <c r="A789" s="145"/>
      <c r="B789" s="145"/>
      <c r="C789" s="145"/>
      <c r="D789" s="145"/>
      <c r="E789" s="145"/>
      <c r="F789" s="145"/>
      <c r="G789" s="145"/>
      <c r="H789" s="145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</row>
    <row r="790" spans="1:26" ht="12.75" customHeight="1" x14ac:dyDescent="0.2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</row>
    <row r="791" spans="1:26" ht="12.75" customHeight="1" x14ac:dyDescent="0.2">
      <c r="A791" s="145"/>
      <c r="B791" s="145"/>
      <c r="C791" s="145"/>
      <c r="D791" s="145"/>
      <c r="E791" s="145"/>
      <c r="F791" s="145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</row>
    <row r="792" spans="1:26" ht="12.75" customHeight="1" x14ac:dyDescent="0.2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</row>
    <row r="793" spans="1:26" ht="12.75" customHeight="1" x14ac:dyDescent="0.2">
      <c r="A793" s="145"/>
      <c r="B793" s="145"/>
      <c r="C793" s="145"/>
      <c r="D793" s="145"/>
      <c r="E793" s="145"/>
      <c r="F793" s="145"/>
      <c r="G793" s="145"/>
      <c r="H793" s="145"/>
      <c r="I793" s="145"/>
      <c r="J793" s="145"/>
      <c r="K793" s="145"/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</row>
    <row r="794" spans="1:26" ht="12.75" customHeight="1" x14ac:dyDescent="0.2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</row>
    <row r="795" spans="1:26" ht="12.75" customHeight="1" x14ac:dyDescent="0.2">
      <c r="A795" s="145"/>
      <c r="B795" s="145"/>
      <c r="C795" s="145"/>
      <c r="D795" s="145"/>
      <c r="E795" s="145"/>
      <c r="F795" s="145"/>
      <c r="G795" s="145"/>
      <c r="H795" s="145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</row>
    <row r="796" spans="1:26" ht="12.75" customHeight="1" x14ac:dyDescent="0.2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</row>
    <row r="797" spans="1:26" ht="12.75" customHeight="1" x14ac:dyDescent="0.2">
      <c r="A797" s="145"/>
      <c r="B797" s="145"/>
      <c r="C797" s="145"/>
      <c r="D797" s="145"/>
      <c r="E797" s="145"/>
      <c r="F797" s="145"/>
      <c r="G797" s="145"/>
      <c r="H797" s="145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</row>
    <row r="798" spans="1:26" ht="12.75" customHeight="1" x14ac:dyDescent="0.2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</row>
    <row r="799" spans="1:26" ht="12.75" customHeight="1" x14ac:dyDescent="0.2">
      <c r="A799" s="145"/>
      <c r="B799" s="145"/>
      <c r="C799" s="145"/>
      <c r="D799" s="145"/>
      <c r="E799" s="145"/>
      <c r="F799" s="145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</row>
    <row r="800" spans="1:26" ht="12.75" customHeight="1" x14ac:dyDescent="0.2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</row>
    <row r="801" spans="1:26" ht="12.75" customHeight="1" x14ac:dyDescent="0.2">
      <c r="A801" s="145"/>
      <c r="B801" s="145"/>
      <c r="C801" s="145"/>
      <c r="D801" s="145"/>
      <c r="E801" s="145"/>
      <c r="F801" s="145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</row>
    <row r="802" spans="1:26" ht="12.75" customHeight="1" x14ac:dyDescent="0.2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</row>
    <row r="803" spans="1:26" ht="12.75" customHeight="1" x14ac:dyDescent="0.2">
      <c r="A803" s="145"/>
      <c r="B803" s="145"/>
      <c r="C803" s="145"/>
      <c r="D803" s="145"/>
      <c r="E803" s="145"/>
      <c r="F803" s="145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</row>
    <row r="804" spans="1:26" ht="12.75" customHeight="1" x14ac:dyDescent="0.2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</row>
    <row r="805" spans="1:26" ht="12.75" customHeight="1" x14ac:dyDescent="0.2">
      <c r="A805" s="145"/>
      <c r="B805" s="145"/>
      <c r="C805" s="145"/>
      <c r="D805" s="145"/>
      <c r="E805" s="145"/>
      <c r="F805" s="145"/>
      <c r="G805" s="145"/>
      <c r="H805" s="145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</row>
    <row r="806" spans="1:26" ht="12.75" customHeight="1" x14ac:dyDescent="0.2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</row>
    <row r="807" spans="1:26" ht="12.75" customHeight="1" x14ac:dyDescent="0.2">
      <c r="A807" s="145"/>
      <c r="B807" s="145"/>
      <c r="C807" s="145"/>
      <c r="D807" s="145"/>
      <c r="E807" s="145"/>
      <c r="F807" s="145"/>
      <c r="G807" s="145"/>
      <c r="H807" s="145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</row>
    <row r="808" spans="1:26" ht="12.75" customHeight="1" x14ac:dyDescent="0.2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</row>
    <row r="809" spans="1:26" ht="12.75" customHeight="1" x14ac:dyDescent="0.2">
      <c r="A809" s="145"/>
      <c r="B809" s="145"/>
      <c r="C809" s="145"/>
      <c r="D809" s="145"/>
      <c r="E809" s="145"/>
      <c r="F809" s="145"/>
      <c r="G809" s="145"/>
      <c r="H809" s="145"/>
      <c r="I809" s="145"/>
      <c r="J809" s="145"/>
      <c r="K809" s="145"/>
      <c r="L809" s="145"/>
      <c r="M809" s="145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  <c r="Z809" s="145"/>
    </row>
    <row r="810" spans="1:26" ht="12.75" customHeight="1" x14ac:dyDescent="0.2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  <c r="Z810" s="145"/>
    </row>
    <row r="811" spans="1:26" ht="12.75" customHeight="1" x14ac:dyDescent="0.2">
      <c r="A811" s="145"/>
      <c r="B811" s="145"/>
      <c r="C811" s="145"/>
      <c r="D811" s="145"/>
      <c r="E811" s="145"/>
      <c r="F811" s="145"/>
      <c r="G811" s="145"/>
      <c r="H811" s="145"/>
      <c r="I811" s="145"/>
      <c r="J811" s="145"/>
      <c r="K811" s="145"/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</row>
    <row r="812" spans="1:26" ht="12.75" customHeight="1" x14ac:dyDescent="0.2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</row>
    <row r="813" spans="1:26" ht="12.75" customHeight="1" x14ac:dyDescent="0.2">
      <c r="A813" s="145"/>
      <c r="B813" s="145"/>
      <c r="C813" s="145"/>
      <c r="D813" s="145"/>
      <c r="E813" s="145"/>
      <c r="F813" s="145"/>
      <c r="G813" s="145"/>
      <c r="H813" s="145"/>
      <c r="I813" s="145"/>
      <c r="J813" s="145"/>
      <c r="K813" s="145"/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</row>
    <row r="814" spans="1:26" ht="12.75" customHeight="1" x14ac:dyDescent="0.2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</row>
    <row r="815" spans="1:26" ht="12.75" customHeight="1" x14ac:dyDescent="0.2">
      <c r="A815" s="145"/>
      <c r="B815" s="145"/>
      <c r="C815" s="145"/>
      <c r="D815" s="145"/>
      <c r="E815" s="145"/>
      <c r="F815" s="145"/>
      <c r="G815" s="145"/>
      <c r="H815" s="145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</row>
    <row r="816" spans="1:26" ht="12.75" customHeight="1" x14ac:dyDescent="0.2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</row>
    <row r="817" spans="1:26" ht="12.75" customHeight="1" x14ac:dyDescent="0.2">
      <c r="A817" s="145"/>
      <c r="B817" s="145"/>
      <c r="C817" s="145"/>
      <c r="D817" s="145"/>
      <c r="E817" s="145"/>
      <c r="F817" s="145"/>
      <c r="G817" s="145"/>
      <c r="H817" s="145"/>
      <c r="I817" s="145"/>
      <c r="J817" s="145"/>
      <c r="K817" s="145"/>
      <c r="L817" s="145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</row>
    <row r="818" spans="1:26" ht="12.75" customHeight="1" x14ac:dyDescent="0.2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</row>
    <row r="819" spans="1:26" ht="12.75" customHeight="1" x14ac:dyDescent="0.2">
      <c r="A819" s="145"/>
      <c r="B819" s="145"/>
      <c r="C819" s="145"/>
      <c r="D819" s="145"/>
      <c r="E819" s="145"/>
      <c r="F819" s="145"/>
      <c r="G819" s="145"/>
      <c r="H819" s="145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</row>
    <row r="820" spans="1:26" ht="12.75" customHeight="1" x14ac:dyDescent="0.2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</row>
    <row r="821" spans="1:26" ht="12.75" customHeight="1" x14ac:dyDescent="0.2">
      <c r="A821" s="145"/>
      <c r="B821" s="145"/>
      <c r="C821" s="145"/>
      <c r="D821" s="145"/>
      <c r="E821" s="145"/>
      <c r="F821" s="145"/>
      <c r="G821" s="145"/>
      <c r="H821" s="145"/>
      <c r="I821" s="145"/>
      <c r="J821" s="145"/>
      <c r="K821" s="145"/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</row>
    <row r="822" spans="1:26" ht="12.75" customHeight="1" x14ac:dyDescent="0.2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</row>
    <row r="823" spans="1:26" ht="12.75" customHeight="1" x14ac:dyDescent="0.2">
      <c r="A823" s="145"/>
      <c r="B823" s="145"/>
      <c r="C823" s="145"/>
      <c r="D823" s="145"/>
      <c r="E823" s="145"/>
      <c r="F823" s="145"/>
      <c r="G823" s="145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</row>
    <row r="824" spans="1:26" ht="12.75" customHeight="1" x14ac:dyDescent="0.2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</row>
    <row r="825" spans="1:26" ht="12.75" customHeight="1" x14ac:dyDescent="0.2">
      <c r="A825" s="145"/>
      <c r="B825" s="145"/>
      <c r="C825" s="145"/>
      <c r="D825" s="145"/>
      <c r="E825" s="145"/>
      <c r="F825" s="145"/>
      <c r="G825" s="145"/>
      <c r="H825" s="145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</row>
    <row r="826" spans="1:26" ht="12.75" customHeight="1" x14ac:dyDescent="0.2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</row>
    <row r="827" spans="1:26" ht="12.75" customHeight="1" x14ac:dyDescent="0.2">
      <c r="A827" s="145"/>
      <c r="B827" s="145"/>
      <c r="C827" s="145"/>
      <c r="D827" s="145"/>
      <c r="E827" s="145"/>
      <c r="F827" s="145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</row>
    <row r="828" spans="1:26" ht="12.75" customHeight="1" x14ac:dyDescent="0.2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</row>
    <row r="829" spans="1:26" ht="12.75" customHeight="1" x14ac:dyDescent="0.2">
      <c r="A829" s="145"/>
      <c r="B829" s="145"/>
      <c r="C829" s="145"/>
      <c r="D829" s="145"/>
      <c r="E829" s="145"/>
      <c r="F829" s="145"/>
      <c r="G829" s="145"/>
      <c r="H829" s="145"/>
      <c r="I829" s="145"/>
      <c r="J829" s="145"/>
      <c r="K829" s="145"/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</row>
    <row r="830" spans="1:26" ht="12.75" customHeight="1" x14ac:dyDescent="0.2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</row>
    <row r="831" spans="1:26" ht="12.75" customHeight="1" x14ac:dyDescent="0.2">
      <c r="A831" s="145"/>
      <c r="B831" s="145"/>
      <c r="C831" s="145"/>
      <c r="D831" s="145"/>
      <c r="E831" s="145"/>
      <c r="F831" s="145"/>
      <c r="G831" s="145"/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</row>
    <row r="832" spans="1:26" ht="12.75" customHeight="1" x14ac:dyDescent="0.2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</row>
    <row r="833" spans="1:26" ht="12.75" customHeight="1" x14ac:dyDescent="0.2">
      <c r="A833" s="145"/>
      <c r="B833" s="145"/>
      <c r="C833" s="145"/>
      <c r="D833" s="145"/>
      <c r="E833" s="145"/>
      <c r="F833" s="145"/>
      <c r="G833" s="145"/>
      <c r="H833" s="145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</row>
    <row r="834" spans="1:26" ht="12.75" customHeight="1" x14ac:dyDescent="0.2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</row>
    <row r="835" spans="1:26" ht="12.75" customHeight="1" x14ac:dyDescent="0.2">
      <c r="A835" s="145"/>
      <c r="B835" s="145"/>
      <c r="C835" s="145"/>
      <c r="D835" s="145"/>
      <c r="E835" s="145"/>
      <c r="F835" s="145"/>
      <c r="G835" s="145"/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</row>
    <row r="836" spans="1:26" ht="12.75" customHeight="1" x14ac:dyDescent="0.2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</row>
    <row r="837" spans="1:26" ht="12.75" customHeight="1" x14ac:dyDescent="0.2">
      <c r="A837" s="145"/>
      <c r="B837" s="145"/>
      <c r="C837" s="145"/>
      <c r="D837" s="145"/>
      <c r="E837" s="145"/>
      <c r="F837" s="145"/>
      <c r="G837" s="145"/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</row>
    <row r="838" spans="1:26" ht="12.75" customHeight="1" x14ac:dyDescent="0.2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</row>
    <row r="839" spans="1:26" ht="12.75" customHeight="1" x14ac:dyDescent="0.2">
      <c r="A839" s="145"/>
      <c r="B839" s="145"/>
      <c r="C839" s="145"/>
      <c r="D839" s="145"/>
      <c r="E839" s="145"/>
      <c r="F839" s="145"/>
      <c r="G839" s="145"/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</row>
    <row r="840" spans="1:26" ht="12.75" customHeight="1" x14ac:dyDescent="0.2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</row>
    <row r="841" spans="1:26" ht="12.75" customHeight="1" x14ac:dyDescent="0.2">
      <c r="A841" s="145"/>
      <c r="B841" s="145"/>
      <c r="C841" s="145"/>
      <c r="D841" s="145"/>
      <c r="E841" s="145"/>
      <c r="F841" s="145"/>
      <c r="G841" s="145"/>
      <c r="H841" s="145"/>
      <c r="I841" s="145"/>
      <c r="J841" s="145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</row>
    <row r="842" spans="1:26" ht="12.75" customHeight="1" x14ac:dyDescent="0.2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</row>
    <row r="843" spans="1:26" ht="12.75" customHeight="1" x14ac:dyDescent="0.2">
      <c r="A843" s="145"/>
      <c r="B843" s="145"/>
      <c r="C843" s="145"/>
      <c r="D843" s="145"/>
      <c r="E843" s="145"/>
      <c r="F843" s="145"/>
      <c r="G843" s="145"/>
      <c r="H843" s="145"/>
      <c r="I843" s="145"/>
      <c r="J843" s="145"/>
      <c r="K843" s="145"/>
      <c r="L843" s="145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</row>
    <row r="844" spans="1:26" ht="12.75" customHeight="1" x14ac:dyDescent="0.2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</row>
    <row r="845" spans="1:26" ht="12.75" customHeight="1" x14ac:dyDescent="0.2">
      <c r="A845" s="145"/>
      <c r="B845" s="145"/>
      <c r="C845" s="145"/>
      <c r="D845" s="145"/>
      <c r="E845" s="145"/>
      <c r="F845" s="145"/>
      <c r="G845" s="145"/>
      <c r="H845" s="145"/>
      <c r="I845" s="145"/>
      <c r="J845" s="145"/>
      <c r="K845" s="145"/>
      <c r="L845" s="145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</row>
    <row r="846" spans="1:26" ht="12.75" customHeight="1" x14ac:dyDescent="0.2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</row>
    <row r="847" spans="1:26" ht="12.75" customHeight="1" x14ac:dyDescent="0.2">
      <c r="A847" s="145"/>
      <c r="B847" s="145"/>
      <c r="C847" s="145"/>
      <c r="D847" s="145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</row>
    <row r="848" spans="1:26" ht="12.75" customHeight="1" x14ac:dyDescent="0.2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  <c r="Z848" s="145"/>
    </row>
    <row r="849" spans="1:26" ht="12.75" customHeight="1" x14ac:dyDescent="0.2">
      <c r="A849" s="145"/>
      <c r="B849" s="145"/>
      <c r="C849" s="145"/>
      <c r="D849" s="145"/>
      <c r="E849" s="145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  <c r="Z849" s="145"/>
    </row>
    <row r="850" spans="1:26" ht="12.75" customHeight="1" x14ac:dyDescent="0.2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  <c r="Z850" s="145"/>
    </row>
    <row r="851" spans="1:26" ht="12.75" customHeight="1" x14ac:dyDescent="0.2">
      <c r="A851" s="145"/>
      <c r="B851" s="145"/>
      <c r="C851" s="145"/>
      <c r="D851" s="145"/>
      <c r="E851" s="145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</row>
    <row r="852" spans="1:26" ht="12.75" customHeight="1" x14ac:dyDescent="0.2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</row>
    <row r="853" spans="1:26" ht="12.75" customHeight="1" x14ac:dyDescent="0.2">
      <c r="A853" s="145"/>
      <c r="B853" s="145"/>
      <c r="C853" s="145"/>
      <c r="D853" s="145"/>
      <c r="E853" s="145"/>
      <c r="F853" s="145"/>
      <c r="G853" s="145"/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</row>
    <row r="854" spans="1:26" ht="12.75" customHeight="1" x14ac:dyDescent="0.2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</row>
    <row r="855" spans="1:26" ht="12.75" customHeight="1" x14ac:dyDescent="0.2">
      <c r="A855" s="145"/>
      <c r="B855" s="145"/>
      <c r="C855" s="145"/>
      <c r="D855" s="145"/>
      <c r="E855" s="145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</row>
    <row r="856" spans="1:26" ht="12.75" customHeight="1" x14ac:dyDescent="0.2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  <c r="Z856" s="145"/>
    </row>
    <row r="857" spans="1:26" ht="12.75" customHeight="1" x14ac:dyDescent="0.2">
      <c r="A857" s="145"/>
      <c r="B857" s="145"/>
      <c r="C857" s="145"/>
      <c r="D857" s="145"/>
      <c r="E857" s="145"/>
      <c r="F857" s="145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</row>
    <row r="858" spans="1:26" ht="12.75" customHeight="1" x14ac:dyDescent="0.2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</row>
    <row r="859" spans="1:26" ht="12.75" customHeight="1" x14ac:dyDescent="0.2">
      <c r="A859" s="145"/>
      <c r="B859" s="145"/>
      <c r="C859" s="145"/>
      <c r="D859" s="145"/>
      <c r="E859" s="145"/>
      <c r="F859" s="145"/>
      <c r="G859" s="145"/>
      <c r="H859" s="145"/>
      <c r="I859" s="145"/>
      <c r="J859" s="145"/>
      <c r="K859" s="145"/>
      <c r="L859" s="145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  <c r="Z859" s="145"/>
    </row>
    <row r="860" spans="1:26" ht="12.75" customHeight="1" x14ac:dyDescent="0.2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  <c r="Z860" s="145"/>
    </row>
    <row r="861" spans="1:26" ht="12.75" customHeight="1" x14ac:dyDescent="0.2">
      <c r="A861" s="145"/>
      <c r="B861" s="145"/>
      <c r="C861" s="145"/>
      <c r="D861" s="145"/>
      <c r="E861" s="145"/>
      <c r="F861" s="145"/>
      <c r="G861" s="145"/>
      <c r="H861" s="145"/>
      <c r="I861" s="145"/>
      <c r="J861" s="145"/>
      <c r="K861" s="145"/>
      <c r="L861" s="145"/>
      <c r="M861" s="145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  <c r="Z861" s="145"/>
    </row>
    <row r="862" spans="1:26" ht="12.75" customHeight="1" x14ac:dyDescent="0.2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  <c r="Z862" s="145"/>
    </row>
    <row r="863" spans="1:26" ht="12.75" customHeight="1" x14ac:dyDescent="0.2">
      <c r="A863" s="145"/>
      <c r="B863" s="145"/>
      <c r="C863" s="145"/>
      <c r="D863" s="145"/>
      <c r="E863" s="145"/>
      <c r="F863" s="145"/>
      <c r="G863" s="145"/>
      <c r="H863" s="145"/>
      <c r="I863" s="145"/>
      <c r="J863" s="145"/>
      <c r="K863" s="145"/>
      <c r="L863" s="145"/>
      <c r="M863" s="145"/>
      <c r="N863" s="145"/>
      <c r="O863" s="145"/>
      <c r="P863" s="145"/>
      <c r="Q863" s="145"/>
      <c r="R863" s="145"/>
      <c r="S863" s="145"/>
      <c r="T863" s="145"/>
      <c r="U863" s="145"/>
      <c r="V863" s="145"/>
      <c r="W863" s="145"/>
      <c r="X863" s="145"/>
      <c r="Y863" s="145"/>
      <c r="Z863" s="145"/>
    </row>
    <row r="864" spans="1:26" ht="12.75" customHeight="1" x14ac:dyDescent="0.2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45"/>
      <c r="U864" s="145"/>
      <c r="V864" s="145"/>
      <c r="W864" s="145"/>
      <c r="X864" s="145"/>
      <c r="Y864" s="145"/>
      <c r="Z864" s="145"/>
    </row>
    <row r="865" spans="1:26" ht="12.75" customHeight="1" x14ac:dyDescent="0.2">
      <c r="A865" s="145"/>
      <c r="B865" s="145"/>
      <c r="C865" s="145"/>
      <c r="D865" s="145"/>
      <c r="E865" s="145"/>
      <c r="F865" s="145"/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</row>
    <row r="866" spans="1:26" ht="12.75" customHeight="1" x14ac:dyDescent="0.2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  <c r="Z866" s="145"/>
    </row>
    <row r="867" spans="1:26" ht="12.75" customHeight="1" x14ac:dyDescent="0.2">
      <c r="A867" s="145"/>
      <c r="B867" s="145"/>
      <c r="C867" s="145"/>
      <c r="D867" s="145"/>
      <c r="E867" s="145"/>
      <c r="F867" s="145"/>
      <c r="G867" s="145"/>
      <c r="H867" s="145"/>
      <c r="I867" s="145"/>
      <c r="J867" s="145"/>
      <c r="K867" s="145"/>
      <c r="L867" s="145"/>
      <c r="M867" s="145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  <c r="Z867" s="145"/>
    </row>
    <row r="868" spans="1:26" ht="12.75" customHeight="1" x14ac:dyDescent="0.2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  <c r="Z868" s="145"/>
    </row>
    <row r="869" spans="1:26" ht="12.75" customHeight="1" x14ac:dyDescent="0.2">
      <c r="A869" s="145"/>
      <c r="B869" s="145"/>
      <c r="C869" s="145"/>
      <c r="D869" s="145"/>
      <c r="E869" s="145"/>
      <c r="F869" s="145"/>
      <c r="G869" s="145"/>
      <c r="H869" s="145"/>
      <c r="I869" s="145"/>
      <c r="J869" s="145"/>
      <c r="K869" s="145"/>
      <c r="L869" s="145"/>
      <c r="M869" s="145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  <c r="Z869" s="145"/>
    </row>
    <row r="870" spans="1:26" ht="12.75" customHeight="1" x14ac:dyDescent="0.2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</row>
    <row r="871" spans="1:26" ht="12.75" customHeight="1" x14ac:dyDescent="0.2">
      <c r="A871" s="145"/>
      <c r="B871" s="145"/>
      <c r="C871" s="145"/>
      <c r="D871" s="145"/>
      <c r="E871" s="145"/>
      <c r="F871" s="145"/>
      <c r="G871" s="145"/>
      <c r="H871" s="145"/>
      <c r="I871" s="145"/>
      <c r="J871" s="145"/>
      <c r="K871" s="145"/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</row>
    <row r="872" spans="1:26" ht="12.75" customHeight="1" x14ac:dyDescent="0.2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</row>
    <row r="873" spans="1:26" ht="12.75" customHeight="1" x14ac:dyDescent="0.2">
      <c r="A873" s="145"/>
      <c r="B873" s="145"/>
      <c r="C873" s="145"/>
      <c r="D873" s="145"/>
      <c r="E873" s="145"/>
      <c r="F873" s="145"/>
      <c r="G873" s="145"/>
      <c r="H873" s="145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</row>
    <row r="874" spans="1:26" ht="12.75" customHeight="1" x14ac:dyDescent="0.2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</row>
    <row r="875" spans="1:26" ht="12.75" customHeight="1" x14ac:dyDescent="0.2">
      <c r="A875" s="145"/>
      <c r="B875" s="145"/>
      <c r="C875" s="145"/>
      <c r="D875" s="145"/>
      <c r="E875" s="145"/>
      <c r="F875" s="145"/>
      <c r="G875" s="145"/>
      <c r="H875" s="145"/>
      <c r="I875" s="145"/>
      <c r="J875" s="145"/>
      <c r="K875" s="145"/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</row>
    <row r="876" spans="1:26" ht="12.75" customHeight="1" x14ac:dyDescent="0.2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</row>
    <row r="877" spans="1:26" ht="12.75" customHeight="1" x14ac:dyDescent="0.2">
      <c r="A877" s="145"/>
      <c r="B877" s="145"/>
      <c r="C877" s="145"/>
      <c r="D877" s="145"/>
      <c r="E877" s="145"/>
      <c r="F877" s="145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</row>
    <row r="878" spans="1:26" ht="12.75" customHeight="1" x14ac:dyDescent="0.2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</row>
    <row r="879" spans="1:26" ht="12.75" customHeight="1" x14ac:dyDescent="0.2">
      <c r="A879" s="145"/>
      <c r="B879" s="145"/>
      <c r="C879" s="145"/>
      <c r="D879" s="145"/>
      <c r="E879" s="145"/>
      <c r="F879" s="145"/>
      <c r="G879" s="145"/>
      <c r="H879" s="145"/>
      <c r="I879" s="145"/>
      <c r="J879" s="145"/>
      <c r="K879" s="145"/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</row>
    <row r="880" spans="1:26" ht="12.75" customHeight="1" x14ac:dyDescent="0.2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</row>
    <row r="881" spans="1:26" ht="12.75" customHeight="1" x14ac:dyDescent="0.2">
      <c r="A881" s="145"/>
      <c r="B881" s="145"/>
      <c r="C881" s="145"/>
      <c r="D881" s="145"/>
      <c r="E881" s="145"/>
      <c r="F881" s="145"/>
      <c r="G881" s="145"/>
      <c r="H881" s="145"/>
      <c r="I881" s="145"/>
      <c r="J881" s="145"/>
      <c r="K881" s="145"/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</row>
    <row r="882" spans="1:26" ht="12.75" customHeight="1" x14ac:dyDescent="0.2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</row>
    <row r="883" spans="1:26" ht="12.75" customHeight="1" x14ac:dyDescent="0.2">
      <c r="A883" s="145"/>
      <c r="B883" s="145"/>
      <c r="C883" s="145"/>
      <c r="D883" s="145"/>
      <c r="E883" s="145"/>
      <c r="F883" s="145"/>
      <c r="G883" s="145"/>
      <c r="H883" s="145"/>
      <c r="I883" s="145"/>
      <c r="J883" s="145"/>
      <c r="K883" s="145"/>
      <c r="L883" s="145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</row>
    <row r="884" spans="1:26" ht="12.75" customHeight="1" x14ac:dyDescent="0.2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</row>
    <row r="885" spans="1:26" ht="12.75" customHeight="1" x14ac:dyDescent="0.2">
      <c r="A885" s="145"/>
      <c r="B885" s="145"/>
      <c r="C885" s="145"/>
      <c r="D885" s="145"/>
      <c r="E885" s="145"/>
      <c r="F885" s="145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</row>
    <row r="886" spans="1:26" ht="12.75" customHeight="1" x14ac:dyDescent="0.2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</row>
    <row r="887" spans="1:26" ht="12.75" customHeight="1" x14ac:dyDescent="0.2">
      <c r="A887" s="145"/>
      <c r="B887" s="145"/>
      <c r="C887" s="145"/>
      <c r="D887" s="145"/>
      <c r="E887" s="145"/>
      <c r="F887" s="145"/>
      <c r="G887" s="145"/>
      <c r="H887" s="145"/>
      <c r="I887" s="145"/>
      <c r="J887" s="145"/>
      <c r="K887" s="145"/>
      <c r="L887" s="145"/>
      <c r="M887" s="145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  <c r="Z887" s="145"/>
    </row>
    <row r="888" spans="1:26" ht="12.75" customHeight="1" x14ac:dyDescent="0.2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</row>
    <row r="889" spans="1:26" ht="12.75" customHeight="1" x14ac:dyDescent="0.2">
      <c r="A889" s="145"/>
      <c r="B889" s="145"/>
      <c r="C889" s="145"/>
      <c r="D889" s="145"/>
      <c r="E889" s="145"/>
      <c r="F889" s="145"/>
      <c r="G889" s="145"/>
      <c r="H889" s="145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</row>
    <row r="890" spans="1:26" ht="12.75" customHeight="1" x14ac:dyDescent="0.2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</row>
    <row r="891" spans="1:26" ht="12.75" customHeight="1" x14ac:dyDescent="0.2">
      <c r="A891" s="145"/>
      <c r="B891" s="145"/>
      <c r="C891" s="145"/>
      <c r="D891" s="145"/>
      <c r="E891" s="145"/>
      <c r="F891" s="145"/>
      <c r="G891" s="145"/>
      <c r="H891" s="145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</row>
    <row r="892" spans="1:26" ht="12.75" customHeight="1" x14ac:dyDescent="0.2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</row>
    <row r="893" spans="1:26" ht="12.75" customHeight="1" x14ac:dyDescent="0.2">
      <c r="A893" s="145"/>
      <c r="B893" s="145"/>
      <c r="C893" s="145"/>
      <c r="D893" s="145"/>
      <c r="E893" s="145"/>
      <c r="F893" s="145"/>
      <c r="G893" s="145"/>
      <c r="H893" s="145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</row>
    <row r="894" spans="1:26" ht="12.75" customHeight="1" x14ac:dyDescent="0.2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</row>
    <row r="895" spans="1:26" ht="12.75" customHeight="1" x14ac:dyDescent="0.2">
      <c r="A895" s="145"/>
      <c r="B895" s="145"/>
      <c r="C895" s="145"/>
      <c r="D895" s="145"/>
      <c r="E895" s="145"/>
      <c r="F895" s="145"/>
      <c r="G895" s="145"/>
      <c r="H895" s="145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</row>
    <row r="896" spans="1:26" ht="12.75" customHeight="1" x14ac:dyDescent="0.2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</row>
    <row r="897" spans="1:26" ht="12.75" customHeight="1" x14ac:dyDescent="0.2">
      <c r="A897" s="145"/>
      <c r="B897" s="145"/>
      <c r="C897" s="145"/>
      <c r="D897" s="145"/>
      <c r="E897" s="145"/>
      <c r="F897" s="145"/>
      <c r="G897" s="145"/>
      <c r="H897" s="145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</row>
    <row r="898" spans="1:26" ht="12.75" customHeight="1" x14ac:dyDescent="0.2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</row>
    <row r="899" spans="1:26" ht="12.75" customHeight="1" x14ac:dyDescent="0.2">
      <c r="A899" s="145"/>
      <c r="B899" s="145"/>
      <c r="C899" s="145"/>
      <c r="D899" s="145"/>
      <c r="E899" s="145"/>
      <c r="F899" s="145"/>
      <c r="G899" s="145"/>
      <c r="H899" s="145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</row>
    <row r="900" spans="1:26" ht="12.75" customHeight="1" x14ac:dyDescent="0.2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</row>
    <row r="901" spans="1:26" ht="12.75" customHeight="1" x14ac:dyDescent="0.2">
      <c r="A901" s="145"/>
      <c r="B901" s="145"/>
      <c r="C901" s="145"/>
      <c r="D901" s="145"/>
      <c r="E901" s="145"/>
      <c r="F901" s="145"/>
      <c r="G901" s="145"/>
      <c r="H901" s="145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</row>
    <row r="902" spans="1:26" ht="12.75" customHeight="1" x14ac:dyDescent="0.2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</row>
    <row r="903" spans="1:26" ht="12.75" customHeight="1" x14ac:dyDescent="0.2">
      <c r="A903" s="145"/>
      <c r="B903" s="145"/>
      <c r="C903" s="145"/>
      <c r="D903" s="145"/>
      <c r="E903" s="145"/>
      <c r="F903" s="145"/>
      <c r="G903" s="145"/>
      <c r="H903" s="145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</row>
    <row r="904" spans="1:26" ht="12.75" customHeight="1" x14ac:dyDescent="0.2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</row>
    <row r="905" spans="1:26" ht="12.75" customHeight="1" x14ac:dyDescent="0.2">
      <c r="A905" s="145"/>
      <c r="B905" s="145"/>
      <c r="C905" s="145"/>
      <c r="D905" s="145"/>
      <c r="E905" s="145"/>
      <c r="F905" s="145"/>
      <c r="G905" s="145"/>
      <c r="H905" s="145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</row>
    <row r="906" spans="1:26" ht="12.75" customHeight="1" x14ac:dyDescent="0.2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</row>
    <row r="907" spans="1:26" ht="12.75" customHeight="1" x14ac:dyDescent="0.2">
      <c r="A907" s="145"/>
      <c r="B907" s="145"/>
      <c r="C907" s="145"/>
      <c r="D907" s="145"/>
      <c r="E907" s="145"/>
      <c r="F907" s="145"/>
      <c r="G907" s="145"/>
      <c r="H907" s="145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</row>
    <row r="908" spans="1:26" ht="12.75" customHeight="1" x14ac:dyDescent="0.2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</row>
    <row r="909" spans="1:26" ht="12.75" customHeight="1" x14ac:dyDescent="0.2">
      <c r="A909" s="145"/>
      <c r="B909" s="145"/>
      <c r="C909" s="145"/>
      <c r="D909" s="145"/>
      <c r="E909" s="145"/>
      <c r="F909" s="145"/>
      <c r="G909" s="145"/>
      <c r="H909" s="145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</row>
    <row r="910" spans="1:26" ht="12.75" customHeight="1" x14ac:dyDescent="0.2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</row>
    <row r="911" spans="1:26" ht="12.75" customHeight="1" x14ac:dyDescent="0.2">
      <c r="A911" s="145"/>
      <c r="B911" s="145"/>
      <c r="C911" s="145"/>
      <c r="D911" s="145"/>
      <c r="E911" s="145"/>
      <c r="F911" s="145"/>
      <c r="G911" s="145"/>
      <c r="H911" s="145"/>
      <c r="I911" s="145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</row>
    <row r="912" spans="1:26" ht="12.75" customHeight="1" x14ac:dyDescent="0.2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</row>
    <row r="913" spans="1:26" ht="12.75" customHeight="1" x14ac:dyDescent="0.2">
      <c r="A913" s="145"/>
      <c r="B913" s="145"/>
      <c r="C913" s="145"/>
      <c r="D913" s="145"/>
      <c r="E913" s="145"/>
      <c r="F913" s="145"/>
      <c r="G913" s="145"/>
      <c r="H913" s="145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</row>
    <row r="914" spans="1:26" ht="12.75" customHeight="1" x14ac:dyDescent="0.2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</row>
    <row r="915" spans="1:26" ht="12.75" customHeight="1" x14ac:dyDescent="0.2">
      <c r="A915" s="145"/>
      <c r="B915" s="145"/>
      <c r="C915" s="145"/>
      <c r="D915" s="145"/>
      <c r="E915" s="145"/>
      <c r="F915" s="145"/>
      <c r="G915" s="145"/>
      <c r="H915" s="145"/>
      <c r="I915" s="145"/>
      <c r="J915" s="145"/>
      <c r="K915" s="145"/>
      <c r="L915" s="145"/>
      <c r="M915" s="145"/>
      <c r="N915" s="145"/>
      <c r="O915" s="145"/>
      <c r="P915" s="145"/>
      <c r="Q915" s="145"/>
      <c r="R915" s="145"/>
      <c r="S915" s="145"/>
      <c r="T915" s="145"/>
      <c r="U915" s="145"/>
      <c r="V915" s="145"/>
      <c r="W915" s="145"/>
      <c r="X915" s="145"/>
      <c r="Y915" s="145"/>
      <c r="Z915" s="145"/>
    </row>
    <row r="916" spans="1:26" ht="12.75" customHeight="1" x14ac:dyDescent="0.2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  <c r="Z916" s="145"/>
    </row>
    <row r="917" spans="1:26" ht="12.75" customHeight="1" x14ac:dyDescent="0.2">
      <c r="A917" s="145"/>
      <c r="B917" s="145"/>
      <c r="C917" s="145"/>
      <c r="D917" s="145"/>
      <c r="E917" s="145"/>
      <c r="F917" s="145"/>
      <c r="G917" s="145"/>
      <c r="H917" s="145"/>
      <c r="I917" s="145"/>
      <c r="J917" s="145"/>
      <c r="K917" s="145"/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</row>
    <row r="918" spans="1:26" ht="12.75" customHeight="1" x14ac:dyDescent="0.2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</row>
    <row r="919" spans="1:26" ht="12.75" customHeight="1" x14ac:dyDescent="0.2">
      <c r="A919" s="145"/>
      <c r="B919" s="145"/>
      <c r="C919" s="145"/>
      <c r="D919" s="145"/>
      <c r="E919" s="145"/>
      <c r="F919" s="145"/>
      <c r="G919" s="145"/>
      <c r="H919" s="145"/>
      <c r="I919" s="145"/>
      <c r="J919" s="145"/>
      <c r="K919" s="145"/>
      <c r="L919" s="145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</row>
    <row r="920" spans="1:26" ht="12.75" customHeight="1" x14ac:dyDescent="0.2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</row>
    <row r="921" spans="1:26" ht="12.75" customHeight="1" x14ac:dyDescent="0.2">
      <c r="A921" s="145"/>
      <c r="B921" s="145"/>
      <c r="C921" s="145"/>
      <c r="D921" s="145"/>
      <c r="E921" s="145"/>
      <c r="F921" s="145"/>
      <c r="G921" s="145"/>
      <c r="H921" s="145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</row>
    <row r="922" spans="1:26" ht="12.75" customHeight="1" x14ac:dyDescent="0.2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</row>
    <row r="923" spans="1:26" ht="12.75" customHeight="1" x14ac:dyDescent="0.2">
      <c r="A923" s="145"/>
      <c r="B923" s="145"/>
      <c r="C923" s="145"/>
      <c r="D923" s="145"/>
      <c r="E923" s="145"/>
      <c r="F923" s="145"/>
      <c r="G923" s="145"/>
      <c r="H923" s="145"/>
      <c r="I923" s="145"/>
      <c r="J923" s="145"/>
      <c r="K923" s="145"/>
      <c r="L923" s="145"/>
      <c r="M923" s="145"/>
      <c r="N923" s="145"/>
      <c r="O923" s="145"/>
      <c r="P923" s="145"/>
      <c r="Q923" s="145"/>
      <c r="R923" s="145"/>
      <c r="S923" s="145"/>
      <c r="T923" s="145"/>
      <c r="U923" s="145"/>
      <c r="V923" s="145"/>
      <c r="W923" s="145"/>
      <c r="X923" s="145"/>
      <c r="Y923" s="145"/>
      <c r="Z923" s="145"/>
    </row>
    <row r="924" spans="1:26" ht="12.75" customHeight="1" x14ac:dyDescent="0.2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  <c r="Z924" s="145"/>
    </row>
    <row r="925" spans="1:26" ht="12.75" customHeight="1" x14ac:dyDescent="0.2">
      <c r="A925" s="145"/>
      <c r="B925" s="145"/>
      <c r="C925" s="145"/>
      <c r="D925" s="145"/>
      <c r="E925" s="145"/>
      <c r="F925" s="145"/>
      <c r="G925" s="145"/>
      <c r="H925" s="145"/>
      <c r="I925" s="145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</row>
    <row r="926" spans="1:26" ht="12.75" customHeight="1" x14ac:dyDescent="0.2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</row>
    <row r="927" spans="1:26" ht="12.75" customHeight="1" x14ac:dyDescent="0.2">
      <c r="A927" s="145"/>
      <c r="B927" s="145"/>
      <c r="C927" s="145"/>
      <c r="D927" s="145"/>
      <c r="E927" s="145"/>
      <c r="F927" s="145"/>
      <c r="G927" s="145"/>
      <c r="H927" s="145"/>
      <c r="I927" s="145"/>
      <c r="J927" s="145"/>
      <c r="K927" s="145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</row>
    <row r="928" spans="1:26" ht="12.75" customHeight="1" x14ac:dyDescent="0.2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</row>
    <row r="929" spans="1:26" ht="12.75" customHeight="1" x14ac:dyDescent="0.2">
      <c r="A929" s="145"/>
      <c r="B929" s="145"/>
      <c r="C929" s="145"/>
      <c r="D929" s="145"/>
      <c r="E929" s="145"/>
      <c r="F929" s="145"/>
      <c r="G929" s="145"/>
      <c r="H929" s="145"/>
      <c r="I929" s="145"/>
      <c r="J929" s="145"/>
      <c r="K929" s="145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</row>
    <row r="930" spans="1:26" ht="12.75" customHeight="1" x14ac:dyDescent="0.2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</row>
    <row r="931" spans="1:26" ht="12.75" customHeight="1" x14ac:dyDescent="0.2">
      <c r="A931" s="145"/>
      <c r="B931" s="145"/>
      <c r="C931" s="145"/>
      <c r="D931" s="145"/>
      <c r="E931" s="145"/>
      <c r="F931" s="145"/>
      <c r="G931" s="145"/>
      <c r="H931" s="145"/>
      <c r="I931" s="145"/>
      <c r="J931" s="145"/>
      <c r="K931" s="145"/>
      <c r="L931" s="145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</row>
    <row r="932" spans="1:26" ht="12.75" customHeight="1" x14ac:dyDescent="0.2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</row>
    <row r="933" spans="1:26" ht="12.75" customHeight="1" x14ac:dyDescent="0.2">
      <c r="A933" s="145"/>
      <c r="B933" s="145"/>
      <c r="C933" s="145"/>
      <c r="D933" s="145"/>
      <c r="E933" s="145"/>
      <c r="F933" s="145"/>
      <c r="G933" s="145"/>
      <c r="H933" s="145"/>
      <c r="I933" s="145"/>
      <c r="J933" s="145"/>
      <c r="K933" s="145"/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</row>
    <row r="934" spans="1:26" ht="12.75" customHeight="1" x14ac:dyDescent="0.2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</row>
    <row r="935" spans="1:26" ht="12.75" customHeight="1" x14ac:dyDescent="0.2">
      <c r="A935" s="145"/>
      <c r="B935" s="145"/>
      <c r="C935" s="145"/>
      <c r="D935" s="145"/>
      <c r="E935" s="145"/>
      <c r="F935" s="145"/>
      <c r="G935" s="145"/>
      <c r="H935" s="145"/>
      <c r="I935" s="145"/>
      <c r="J935" s="145"/>
      <c r="K935" s="145"/>
      <c r="L935" s="145"/>
      <c r="M935" s="145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  <c r="Z935" s="145"/>
    </row>
    <row r="936" spans="1:26" ht="12.75" customHeight="1" x14ac:dyDescent="0.2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  <c r="Z936" s="145"/>
    </row>
    <row r="937" spans="1:26" ht="12.75" customHeight="1" x14ac:dyDescent="0.2">
      <c r="A937" s="145"/>
      <c r="B937" s="145"/>
      <c r="C937" s="145"/>
      <c r="D937" s="145"/>
      <c r="E937" s="145"/>
      <c r="F937" s="145"/>
      <c r="G937" s="145"/>
      <c r="H937" s="145"/>
      <c r="I937" s="145"/>
      <c r="J937" s="145"/>
      <c r="K937" s="145"/>
      <c r="L937" s="145"/>
      <c r="M937" s="145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  <c r="Z937" s="145"/>
    </row>
    <row r="938" spans="1:26" ht="12.75" customHeight="1" x14ac:dyDescent="0.2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45"/>
      <c r="U938" s="145"/>
      <c r="V938" s="145"/>
      <c r="W938" s="145"/>
      <c r="X938" s="145"/>
      <c r="Y938" s="145"/>
      <c r="Z938" s="145"/>
    </row>
    <row r="939" spans="1:26" ht="12.75" customHeight="1" x14ac:dyDescent="0.2">
      <c r="A939" s="145"/>
      <c r="B939" s="145"/>
      <c r="C939" s="145"/>
      <c r="D939" s="145"/>
      <c r="E939" s="145"/>
      <c r="F939" s="145"/>
      <c r="G939" s="145"/>
      <c r="H939" s="145"/>
      <c r="I939" s="145"/>
      <c r="J939" s="145"/>
      <c r="K939" s="145"/>
      <c r="L939" s="145"/>
      <c r="M939" s="145"/>
      <c r="N939" s="145"/>
      <c r="O939" s="145"/>
      <c r="P939" s="145"/>
      <c r="Q939" s="145"/>
      <c r="R939" s="145"/>
      <c r="S939" s="145"/>
      <c r="T939" s="145"/>
      <c r="U939" s="145"/>
      <c r="V939" s="145"/>
      <c r="W939" s="145"/>
      <c r="X939" s="145"/>
      <c r="Y939" s="145"/>
      <c r="Z939" s="145"/>
    </row>
    <row r="940" spans="1:26" ht="12.75" customHeight="1" x14ac:dyDescent="0.2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45"/>
      <c r="U940" s="145"/>
      <c r="V940" s="145"/>
      <c r="W940" s="145"/>
      <c r="X940" s="145"/>
      <c r="Y940" s="145"/>
      <c r="Z940" s="145"/>
    </row>
    <row r="941" spans="1:26" ht="12.75" customHeight="1" x14ac:dyDescent="0.2">
      <c r="A941" s="145"/>
      <c r="B941" s="145"/>
      <c r="C941" s="145"/>
      <c r="D941" s="145"/>
      <c r="E941" s="145"/>
      <c r="F941" s="145"/>
      <c r="G941" s="145"/>
      <c r="H941" s="145"/>
      <c r="I941" s="145"/>
      <c r="J941" s="145"/>
      <c r="K941" s="145"/>
      <c r="L941" s="145"/>
      <c r="M941" s="145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  <c r="Z941" s="145"/>
    </row>
    <row r="942" spans="1:26" ht="12.75" customHeight="1" x14ac:dyDescent="0.2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  <c r="Z942" s="145"/>
    </row>
    <row r="943" spans="1:26" ht="12.75" customHeight="1" x14ac:dyDescent="0.2">
      <c r="A943" s="145"/>
      <c r="B943" s="145"/>
      <c r="C943" s="145"/>
      <c r="D943" s="145"/>
      <c r="E943" s="145"/>
      <c r="F943" s="145"/>
      <c r="G943" s="145"/>
      <c r="H943" s="145"/>
      <c r="I943" s="145"/>
      <c r="J943" s="145"/>
      <c r="K943" s="145"/>
      <c r="L943" s="145"/>
      <c r="M943" s="145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  <c r="Z943" s="145"/>
    </row>
    <row r="944" spans="1:26" ht="12.75" customHeight="1" x14ac:dyDescent="0.2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45"/>
      <c r="U944" s="145"/>
      <c r="V944" s="145"/>
      <c r="W944" s="145"/>
      <c r="X944" s="145"/>
      <c r="Y944" s="145"/>
      <c r="Z944" s="145"/>
    </row>
    <row r="945" spans="1:26" ht="12.75" customHeight="1" x14ac:dyDescent="0.2">
      <c r="A945" s="145"/>
      <c r="B945" s="145"/>
      <c r="C945" s="145"/>
      <c r="D945" s="145"/>
      <c r="E945" s="145"/>
      <c r="F945" s="145"/>
      <c r="G945" s="145"/>
      <c r="H945" s="145"/>
      <c r="I945" s="145"/>
      <c r="J945" s="145"/>
      <c r="K945" s="145"/>
      <c r="L945" s="145"/>
      <c r="M945" s="145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  <c r="Z945" s="145"/>
    </row>
    <row r="946" spans="1:26" ht="12.75" customHeight="1" x14ac:dyDescent="0.2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</row>
    <row r="947" spans="1:26" ht="12.75" customHeight="1" x14ac:dyDescent="0.2">
      <c r="A947" s="145"/>
      <c r="B947" s="145"/>
      <c r="C947" s="145"/>
      <c r="D947" s="145"/>
      <c r="E947" s="145"/>
      <c r="F947" s="145"/>
      <c r="G947" s="145"/>
      <c r="H947" s="145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</row>
    <row r="948" spans="1:26" ht="12.75" customHeight="1" x14ac:dyDescent="0.2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</row>
    <row r="949" spans="1:26" ht="12.75" customHeight="1" x14ac:dyDescent="0.2">
      <c r="A949" s="145"/>
      <c r="B949" s="145"/>
      <c r="C949" s="145"/>
      <c r="D949" s="145"/>
      <c r="E949" s="145"/>
      <c r="F949" s="145"/>
      <c r="G949" s="145"/>
      <c r="H949" s="145"/>
      <c r="I949" s="145"/>
      <c r="J949" s="145"/>
      <c r="K949" s="145"/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</row>
    <row r="950" spans="1:26" ht="12.75" customHeight="1" x14ac:dyDescent="0.2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  <c r="Z950" s="145"/>
    </row>
    <row r="951" spans="1:26" ht="12.75" customHeight="1" x14ac:dyDescent="0.2">
      <c r="A951" s="145"/>
      <c r="B951" s="145"/>
      <c r="C951" s="145"/>
      <c r="D951" s="145"/>
      <c r="E951" s="145"/>
      <c r="F951" s="145"/>
      <c r="G951" s="145"/>
      <c r="H951" s="145"/>
      <c r="I951" s="145"/>
      <c r="J951" s="145"/>
      <c r="K951" s="145"/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  <c r="Z951" s="145"/>
    </row>
    <row r="952" spans="1:26" ht="12.75" customHeight="1" x14ac:dyDescent="0.2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</row>
    <row r="953" spans="1:26" ht="12.75" customHeight="1" x14ac:dyDescent="0.2">
      <c r="A953" s="145"/>
      <c r="B953" s="145"/>
      <c r="C953" s="145"/>
      <c r="D953" s="145"/>
      <c r="E953" s="145"/>
      <c r="F953" s="145"/>
      <c r="G953" s="145"/>
      <c r="H953" s="145"/>
      <c r="I953" s="145"/>
      <c r="J953" s="145"/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</row>
    <row r="954" spans="1:26" ht="12.75" customHeight="1" x14ac:dyDescent="0.2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  <c r="Z954" s="145"/>
    </row>
    <row r="955" spans="1:26" ht="12.75" customHeight="1" x14ac:dyDescent="0.2">
      <c r="A955" s="145"/>
      <c r="B955" s="145"/>
      <c r="C955" s="145"/>
      <c r="D955" s="145"/>
      <c r="E955" s="145"/>
      <c r="F955" s="145"/>
      <c r="G955" s="145"/>
      <c r="H955" s="145"/>
      <c r="I955" s="145"/>
      <c r="J955" s="145"/>
      <c r="K955" s="145"/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  <c r="Z955" s="145"/>
    </row>
    <row r="956" spans="1:26" ht="12.75" customHeight="1" x14ac:dyDescent="0.2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45"/>
      <c r="U956" s="145"/>
      <c r="V956" s="145"/>
      <c r="W956" s="145"/>
      <c r="X956" s="145"/>
      <c r="Y956" s="145"/>
      <c r="Z956" s="145"/>
    </row>
    <row r="957" spans="1:26" ht="12.75" customHeight="1" x14ac:dyDescent="0.2">
      <c r="A957" s="145"/>
      <c r="B957" s="145"/>
      <c r="C957" s="145"/>
      <c r="D957" s="145"/>
      <c r="E957" s="145"/>
      <c r="F957" s="145"/>
      <c r="G957" s="145"/>
      <c r="H957" s="145"/>
      <c r="I957" s="145"/>
      <c r="J957" s="145"/>
      <c r="K957" s="145"/>
      <c r="L957" s="145"/>
      <c r="M957" s="145"/>
      <c r="N957" s="145"/>
      <c r="O957" s="145"/>
      <c r="P957" s="145"/>
      <c r="Q957" s="145"/>
      <c r="R957" s="145"/>
      <c r="S957" s="145"/>
      <c r="T957" s="145"/>
      <c r="U957" s="145"/>
      <c r="V957" s="145"/>
      <c r="W957" s="145"/>
      <c r="X957" s="145"/>
      <c r="Y957" s="145"/>
      <c r="Z957" s="145"/>
    </row>
    <row r="958" spans="1:26" ht="12.75" customHeight="1" x14ac:dyDescent="0.2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45"/>
      <c r="U958" s="145"/>
      <c r="V958" s="145"/>
      <c r="W958" s="145"/>
      <c r="X958" s="145"/>
      <c r="Y958" s="145"/>
      <c r="Z958" s="145"/>
    </row>
    <row r="959" spans="1:26" ht="12.75" customHeight="1" x14ac:dyDescent="0.2">
      <c r="A959" s="145"/>
      <c r="B959" s="145"/>
      <c r="C959" s="145"/>
      <c r="D959" s="145"/>
      <c r="E959" s="145"/>
      <c r="F959" s="145"/>
      <c r="G959" s="145"/>
      <c r="H959" s="145"/>
      <c r="I959" s="145"/>
      <c r="J959" s="145"/>
      <c r="K959" s="145"/>
      <c r="L959" s="145"/>
      <c r="M959" s="145"/>
      <c r="N959" s="145"/>
      <c r="O959" s="145"/>
      <c r="P959" s="145"/>
      <c r="Q959" s="145"/>
      <c r="R959" s="145"/>
      <c r="S959" s="145"/>
      <c r="T959" s="145"/>
      <c r="U959" s="145"/>
      <c r="V959" s="145"/>
      <c r="W959" s="145"/>
      <c r="X959" s="145"/>
      <c r="Y959" s="145"/>
      <c r="Z959" s="145"/>
    </row>
    <row r="960" spans="1:26" ht="12.75" customHeight="1" x14ac:dyDescent="0.2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45"/>
      <c r="U960" s="145"/>
      <c r="V960" s="145"/>
      <c r="W960" s="145"/>
      <c r="X960" s="145"/>
      <c r="Y960" s="145"/>
      <c r="Z960" s="145"/>
    </row>
    <row r="961" spans="1:26" ht="12.75" customHeight="1" x14ac:dyDescent="0.2">
      <c r="A961" s="145"/>
      <c r="B961" s="145"/>
      <c r="C961" s="145"/>
      <c r="D961" s="145"/>
      <c r="E961" s="145"/>
      <c r="F961" s="145"/>
      <c r="G961" s="145"/>
      <c r="H961" s="145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  <c r="Z961" s="145"/>
    </row>
    <row r="962" spans="1:26" ht="12.75" customHeight="1" x14ac:dyDescent="0.2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  <c r="Z962" s="145"/>
    </row>
    <row r="963" spans="1:26" ht="12.75" customHeight="1" x14ac:dyDescent="0.2">
      <c r="A963" s="145"/>
      <c r="B963" s="145"/>
      <c r="C963" s="145"/>
      <c r="D963" s="145"/>
      <c r="E963" s="145"/>
      <c r="F963" s="145"/>
      <c r="G963" s="145"/>
      <c r="H963" s="145"/>
      <c r="I963" s="145"/>
      <c r="J963" s="145"/>
      <c r="K963" s="145"/>
      <c r="L963" s="145"/>
      <c r="M963" s="145"/>
      <c r="N963" s="145"/>
      <c r="O963" s="145"/>
      <c r="P963" s="145"/>
      <c r="Q963" s="145"/>
      <c r="R963" s="145"/>
      <c r="S963" s="145"/>
      <c r="T963" s="145"/>
      <c r="U963" s="145"/>
      <c r="V963" s="145"/>
      <c r="W963" s="145"/>
      <c r="X963" s="145"/>
      <c r="Y963" s="145"/>
      <c r="Z963" s="145"/>
    </row>
    <row r="964" spans="1:26" ht="12.75" customHeight="1" x14ac:dyDescent="0.2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45"/>
      <c r="U964" s="145"/>
      <c r="V964" s="145"/>
      <c r="W964" s="145"/>
      <c r="X964" s="145"/>
      <c r="Y964" s="145"/>
      <c r="Z964" s="145"/>
    </row>
    <row r="965" spans="1:26" ht="12.75" customHeight="1" x14ac:dyDescent="0.2">
      <c r="A965" s="145"/>
      <c r="B965" s="145"/>
      <c r="C965" s="145"/>
      <c r="D965" s="145"/>
      <c r="E965" s="145"/>
      <c r="F965" s="145"/>
      <c r="G965" s="145"/>
      <c r="H965" s="145"/>
      <c r="I965" s="145"/>
      <c r="J965" s="145"/>
      <c r="K965" s="145"/>
      <c r="L965" s="145"/>
      <c r="M965" s="145"/>
      <c r="N965" s="145"/>
      <c r="O965" s="145"/>
      <c r="P965" s="145"/>
      <c r="Q965" s="145"/>
      <c r="R965" s="145"/>
      <c r="S965" s="145"/>
      <c r="T965" s="145"/>
      <c r="U965" s="145"/>
      <c r="V965" s="145"/>
      <c r="W965" s="145"/>
      <c r="X965" s="145"/>
      <c r="Y965" s="145"/>
      <c r="Z965" s="145"/>
    </row>
    <row r="966" spans="1:26" ht="12.75" customHeight="1" x14ac:dyDescent="0.2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45"/>
      <c r="U966" s="145"/>
      <c r="V966" s="145"/>
      <c r="W966" s="145"/>
      <c r="X966" s="145"/>
      <c r="Y966" s="145"/>
      <c r="Z966" s="145"/>
    </row>
    <row r="967" spans="1:26" ht="12.75" customHeight="1" x14ac:dyDescent="0.2">
      <c r="A967" s="145"/>
      <c r="B967" s="145"/>
      <c r="C967" s="145"/>
      <c r="D967" s="145"/>
      <c r="E967" s="145"/>
      <c r="F967" s="145"/>
      <c r="G967" s="145"/>
      <c r="H967" s="145"/>
      <c r="I967" s="145"/>
      <c r="J967" s="145"/>
      <c r="K967" s="145"/>
      <c r="L967" s="145"/>
      <c r="M967" s="145"/>
      <c r="N967" s="145"/>
      <c r="O967" s="145"/>
      <c r="P967" s="145"/>
      <c r="Q967" s="145"/>
      <c r="R967" s="145"/>
      <c r="S967" s="145"/>
      <c r="T967" s="145"/>
      <c r="U967" s="145"/>
      <c r="V967" s="145"/>
      <c r="W967" s="145"/>
      <c r="X967" s="145"/>
      <c r="Y967" s="145"/>
      <c r="Z967" s="145"/>
    </row>
    <row r="968" spans="1:26" ht="12.75" customHeight="1" x14ac:dyDescent="0.2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</row>
    <row r="969" spans="1:26" ht="12.75" customHeight="1" x14ac:dyDescent="0.2">
      <c r="A969" s="145"/>
      <c r="B969" s="145"/>
      <c r="C969" s="145"/>
      <c r="D969" s="145"/>
      <c r="E969" s="145"/>
      <c r="F969" s="145"/>
      <c r="G969" s="145"/>
      <c r="H969" s="145"/>
      <c r="I969" s="145"/>
      <c r="J969" s="145"/>
      <c r="K969" s="145"/>
      <c r="L969" s="145"/>
      <c r="M969" s="145"/>
      <c r="N969" s="145"/>
      <c r="O969" s="145"/>
      <c r="P969" s="145"/>
      <c r="Q969" s="145"/>
      <c r="R969" s="145"/>
      <c r="S969" s="145"/>
      <c r="T969" s="145"/>
      <c r="U969" s="145"/>
      <c r="V969" s="145"/>
      <c r="W969" s="145"/>
      <c r="X969" s="145"/>
      <c r="Y969" s="145"/>
      <c r="Z969" s="145"/>
    </row>
    <row r="970" spans="1:26" ht="12.75" customHeight="1" x14ac:dyDescent="0.2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45"/>
      <c r="U970" s="145"/>
      <c r="V970" s="145"/>
      <c r="W970" s="145"/>
      <c r="X970" s="145"/>
      <c r="Y970" s="145"/>
      <c r="Z970" s="145"/>
    </row>
    <row r="971" spans="1:26" ht="12.75" customHeight="1" x14ac:dyDescent="0.2">
      <c r="A971" s="145"/>
      <c r="B971" s="145"/>
      <c r="C971" s="145"/>
      <c r="D971" s="145"/>
      <c r="E971" s="145"/>
      <c r="F971" s="145"/>
      <c r="G971" s="145"/>
      <c r="H971" s="145"/>
      <c r="I971" s="145"/>
      <c r="J971" s="145"/>
      <c r="K971" s="145"/>
      <c r="L971" s="145"/>
      <c r="M971" s="145"/>
      <c r="N971" s="145"/>
      <c r="O971" s="145"/>
      <c r="P971" s="145"/>
      <c r="Q971" s="145"/>
      <c r="R971" s="145"/>
      <c r="S971" s="145"/>
      <c r="T971" s="145"/>
      <c r="U971" s="145"/>
      <c r="V971" s="145"/>
      <c r="W971" s="145"/>
      <c r="X971" s="145"/>
      <c r="Y971" s="145"/>
      <c r="Z971" s="145"/>
    </row>
    <row r="972" spans="1:26" ht="12.75" customHeight="1" x14ac:dyDescent="0.2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45"/>
      <c r="U972" s="145"/>
      <c r="V972" s="145"/>
      <c r="W972" s="145"/>
      <c r="X972" s="145"/>
      <c r="Y972" s="145"/>
      <c r="Z972" s="145"/>
    </row>
    <row r="973" spans="1:26" ht="12.75" customHeight="1" x14ac:dyDescent="0.2">
      <c r="A973" s="145"/>
      <c r="B973" s="145"/>
      <c r="C973" s="145"/>
      <c r="D973" s="145"/>
      <c r="E973" s="145"/>
      <c r="F973" s="145"/>
      <c r="G973" s="145"/>
      <c r="H973" s="145"/>
      <c r="I973" s="145"/>
      <c r="J973" s="145"/>
      <c r="K973" s="145"/>
      <c r="L973" s="145"/>
      <c r="M973" s="145"/>
      <c r="N973" s="145"/>
      <c r="O973" s="145"/>
      <c r="P973" s="145"/>
      <c r="Q973" s="145"/>
      <c r="R973" s="145"/>
      <c r="S973" s="145"/>
      <c r="T973" s="145"/>
      <c r="U973" s="145"/>
      <c r="V973" s="145"/>
      <c r="W973" s="145"/>
      <c r="X973" s="145"/>
      <c r="Y973" s="145"/>
      <c r="Z973" s="145"/>
    </row>
    <row r="974" spans="1:26" ht="12.75" customHeight="1" x14ac:dyDescent="0.2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45"/>
      <c r="U974" s="145"/>
      <c r="V974" s="145"/>
      <c r="W974" s="145"/>
      <c r="X974" s="145"/>
      <c r="Y974" s="145"/>
      <c r="Z974" s="145"/>
    </row>
    <row r="975" spans="1:26" ht="12.75" customHeight="1" x14ac:dyDescent="0.2">
      <c r="A975" s="145"/>
      <c r="B975" s="145"/>
      <c r="C975" s="145"/>
      <c r="D975" s="145"/>
      <c r="E975" s="145"/>
      <c r="F975" s="145"/>
      <c r="G975" s="145"/>
      <c r="H975" s="145"/>
      <c r="I975" s="145"/>
      <c r="J975" s="145"/>
      <c r="K975" s="145"/>
      <c r="L975" s="145"/>
      <c r="M975" s="145"/>
      <c r="N975" s="145"/>
      <c r="O975" s="145"/>
      <c r="P975" s="145"/>
      <c r="Q975" s="145"/>
      <c r="R975" s="145"/>
      <c r="S975" s="145"/>
      <c r="T975" s="145"/>
      <c r="U975" s="145"/>
      <c r="V975" s="145"/>
      <c r="W975" s="145"/>
      <c r="X975" s="145"/>
      <c r="Y975" s="145"/>
      <c r="Z975" s="145"/>
    </row>
    <row r="976" spans="1:26" ht="12.75" customHeight="1" x14ac:dyDescent="0.2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45"/>
      <c r="U976" s="145"/>
      <c r="V976" s="145"/>
      <c r="W976" s="145"/>
      <c r="X976" s="145"/>
      <c r="Y976" s="145"/>
      <c r="Z976" s="145"/>
    </row>
    <row r="977" spans="1:26" ht="12.75" customHeight="1" x14ac:dyDescent="0.2">
      <c r="A977" s="145"/>
      <c r="B977" s="145"/>
      <c r="C977" s="145"/>
      <c r="D977" s="145"/>
      <c r="E977" s="145"/>
      <c r="F977" s="145"/>
      <c r="G977" s="145"/>
      <c r="H977" s="145"/>
      <c r="I977" s="145"/>
      <c r="J977" s="145"/>
      <c r="K977" s="145"/>
      <c r="L977" s="145"/>
      <c r="M977" s="145"/>
      <c r="N977" s="145"/>
      <c r="O977" s="145"/>
      <c r="P977" s="145"/>
      <c r="Q977" s="145"/>
      <c r="R977" s="145"/>
      <c r="S977" s="145"/>
      <c r="T977" s="145"/>
      <c r="U977" s="145"/>
      <c r="V977" s="145"/>
      <c r="W977" s="145"/>
      <c r="X977" s="145"/>
      <c r="Y977" s="145"/>
      <c r="Z977" s="145"/>
    </row>
    <row r="978" spans="1:26" ht="12.75" customHeight="1" x14ac:dyDescent="0.2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</row>
    <row r="979" spans="1:26" ht="12.75" customHeight="1" x14ac:dyDescent="0.2">
      <c r="A979" s="145"/>
      <c r="B979" s="145"/>
      <c r="C979" s="145"/>
      <c r="D979" s="145"/>
      <c r="E979" s="145"/>
      <c r="F979" s="145"/>
      <c r="G979" s="145"/>
      <c r="H979" s="145"/>
      <c r="I979" s="145"/>
      <c r="J979" s="145"/>
      <c r="K979" s="145"/>
      <c r="L979" s="145"/>
      <c r="M979" s="145"/>
      <c r="N979" s="145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</row>
    <row r="980" spans="1:26" ht="12.75" customHeight="1" x14ac:dyDescent="0.2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</row>
    <row r="981" spans="1:26" ht="12.75" customHeight="1" x14ac:dyDescent="0.2">
      <c r="A981" s="145"/>
      <c r="B981" s="145"/>
      <c r="C981" s="145"/>
      <c r="D981" s="145"/>
      <c r="E981" s="145"/>
      <c r="F981" s="145"/>
      <c r="G981" s="145"/>
      <c r="H981" s="145"/>
      <c r="I981" s="145"/>
      <c r="J981" s="145"/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</row>
    <row r="982" spans="1:26" ht="12.75" customHeight="1" x14ac:dyDescent="0.2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45"/>
      <c r="U982" s="145"/>
      <c r="V982" s="145"/>
      <c r="W982" s="145"/>
      <c r="X982" s="145"/>
      <c r="Y982" s="145"/>
      <c r="Z982" s="145"/>
    </row>
    <row r="983" spans="1:26" ht="12.75" customHeight="1" x14ac:dyDescent="0.2">
      <c r="A983" s="145"/>
      <c r="B983" s="145"/>
      <c r="C983" s="145"/>
      <c r="D983" s="145"/>
      <c r="E983" s="145"/>
      <c r="F983" s="145"/>
      <c r="G983" s="145"/>
      <c r="H983" s="145"/>
      <c r="I983" s="145"/>
      <c r="J983" s="145"/>
      <c r="K983" s="145"/>
      <c r="L983" s="145"/>
      <c r="M983" s="145"/>
      <c r="N983" s="145"/>
      <c r="O983" s="145"/>
      <c r="P983" s="145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</row>
    <row r="984" spans="1:26" ht="12.75" customHeight="1" x14ac:dyDescent="0.2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45"/>
      <c r="U984" s="145"/>
      <c r="V984" s="145"/>
      <c r="W984" s="145"/>
      <c r="X984" s="145"/>
      <c r="Y984" s="145"/>
      <c r="Z984" s="145"/>
    </row>
    <row r="985" spans="1:26" ht="12.75" customHeight="1" x14ac:dyDescent="0.2">
      <c r="A985" s="145"/>
      <c r="B985" s="145"/>
      <c r="C985" s="145"/>
      <c r="D985" s="145"/>
      <c r="E985" s="145"/>
      <c r="F985" s="145"/>
      <c r="G985" s="145"/>
      <c r="H985" s="145"/>
      <c r="I985" s="145"/>
      <c r="J985" s="145"/>
      <c r="K985" s="145"/>
      <c r="L985" s="145"/>
      <c r="M985" s="145"/>
      <c r="N985" s="145"/>
      <c r="O985" s="145"/>
      <c r="P985" s="145"/>
      <c r="Q985" s="145"/>
      <c r="R985" s="145"/>
      <c r="S985" s="145"/>
      <c r="T985" s="145"/>
      <c r="U985" s="145"/>
      <c r="V985" s="145"/>
      <c r="W985" s="145"/>
      <c r="X985" s="145"/>
      <c r="Y985" s="145"/>
      <c r="Z985" s="145"/>
    </row>
    <row r="986" spans="1:26" ht="12.75" customHeight="1" x14ac:dyDescent="0.2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45"/>
      <c r="U986" s="145"/>
      <c r="V986" s="145"/>
      <c r="W986" s="145"/>
      <c r="X986" s="145"/>
      <c r="Y986" s="145"/>
      <c r="Z986" s="145"/>
    </row>
    <row r="987" spans="1:26" ht="12.75" customHeight="1" x14ac:dyDescent="0.2">
      <c r="A987" s="145"/>
      <c r="B987" s="145"/>
      <c r="C987" s="145"/>
      <c r="D987" s="145"/>
      <c r="E987" s="145"/>
      <c r="F987" s="145"/>
      <c r="G987" s="145"/>
      <c r="H987" s="145"/>
      <c r="I987" s="145"/>
      <c r="J987" s="145"/>
      <c r="K987" s="145"/>
      <c r="L987" s="145"/>
      <c r="M987" s="145"/>
      <c r="N987" s="145"/>
      <c r="O987" s="145"/>
      <c r="P987" s="145"/>
      <c r="Q987" s="145"/>
      <c r="R987" s="145"/>
      <c r="S987" s="145"/>
      <c r="T987" s="145"/>
      <c r="U987" s="145"/>
      <c r="V987" s="145"/>
      <c r="W987" s="145"/>
      <c r="X987" s="145"/>
      <c r="Y987" s="145"/>
      <c r="Z987" s="145"/>
    </row>
    <row r="988" spans="1:26" ht="12.75" customHeight="1" x14ac:dyDescent="0.2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45"/>
      <c r="U988" s="145"/>
      <c r="V988" s="145"/>
      <c r="W988" s="145"/>
      <c r="X988" s="145"/>
      <c r="Y988" s="145"/>
      <c r="Z988" s="145"/>
    </row>
    <row r="989" spans="1:26" ht="12.75" customHeight="1" x14ac:dyDescent="0.2">
      <c r="A989" s="145"/>
      <c r="B989" s="145"/>
      <c r="C989" s="145"/>
      <c r="D989" s="145"/>
      <c r="E989" s="145"/>
      <c r="F989" s="145"/>
      <c r="G989" s="145"/>
      <c r="H989" s="145"/>
      <c r="I989" s="145"/>
      <c r="J989" s="145"/>
      <c r="K989" s="145"/>
      <c r="L989" s="145"/>
      <c r="M989" s="145"/>
      <c r="N989" s="145"/>
      <c r="O989" s="145"/>
      <c r="P989" s="145"/>
      <c r="Q989" s="145"/>
      <c r="R989" s="145"/>
      <c r="S989" s="145"/>
      <c r="T989" s="145"/>
      <c r="U989" s="145"/>
      <c r="V989" s="145"/>
      <c r="W989" s="145"/>
      <c r="X989" s="145"/>
      <c r="Y989" s="145"/>
      <c r="Z989" s="145"/>
    </row>
    <row r="990" spans="1:26" ht="12.75" customHeight="1" x14ac:dyDescent="0.2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45"/>
      <c r="U990" s="145"/>
      <c r="V990" s="145"/>
      <c r="W990" s="145"/>
      <c r="X990" s="145"/>
      <c r="Y990" s="145"/>
      <c r="Z990" s="145"/>
    </row>
    <row r="991" spans="1:26" ht="12.75" customHeight="1" x14ac:dyDescent="0.2">
      <c r="A991" s="145"/>
      <c r="B991" s="145"/>
      <c r="C991" s="145"/>
      <c r="D991" s="145"/>
      <c r="E991" s="145"/>
      <c r="F991" s="145"/>
      <c r="G991" s="145"/>
      <c r="H991" s="145"/>
      <c r="I991" s="145"/>
      <c r="J991" s="145"/>
      <c r="K991" s="145"/>
      <c r="L991" s="145"/>
      <c r="M991" s="145"/>
      <c r="N991" s="145"/>
      <c r="O991" s="145"/>
      <c r="P991" s="145"/>
      <c r="Q991" s="145"/>
      <c r="R991" s="145"/>
      <c r="S991" s="145"/>
      <c r="T991" s="145"/>
      <c r="U991" s="145"/>
      <c r="V991" s="145"/>
      <c r="W991" s="145"/>
      <c r="X991" s="145"/>
      <c r="Y991" s="145"/>
      <c r="Z991" s="145"/>
    </row>
    <row r="992" spans="1:26" ht="12.75" customHeight="1" x14ac:dyDescent="0.2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45"/>
      <c r="U992" s="145"/>
      <c r="V992" s="145"/>
      <c r="W992" s="145"/>
      <c r="X992" s="145"/>
      <c r="Y992" s="145"/>
      <c r="Z992" s="145"/>
    </row>
    <row r="993" spans="1:26" ht="12.75" customHeight="1" x14ac:dyDescent="0.2">
      <c r="A993" s="145"/>
      <c r="B993" s="145"/>
      <c r="C993" s="145"/>
      <c r="D993" s="145"/>
      <c r="E993" s="145"/>
      <c r="F993" s="145"/>
      <c r="G993" s="145"/>
      <c r="H993" s="145"/>
      <c r="I993" s="145"/>
      <c r="J993" s="145"/>
      <c r="K993" s="145"/>
      <c r="L993" s="145"/>
      <c r="M993" s="145"/>
      <c r="N993" s="145"/>
      <c r="O993" s="145"/>
      <c r="P993" s="145"/>
      <c r="Q993" s="145"/>
      <c r="R993" s="145"/>
      <c r="S993" s="145"/>
      <c r="T993" s="145"/>
      <c r="U993" s="145"/>
      <c r="V993" s="145"/>
      <c r="W993" s="145"/>
      <c r="X993" s="145"/>
      <c r="Y993" s="145"/>
      <c r="Z993" s="145"/>
    </row>
    <row r="994" spans="1:26" ht="12.75" customHeight="1" x14ac:dyDescent="0.2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45"/>
      <c r="U994" s="145"/>
      <c r="V994" s="145"/>
      <c r="W994" s="145"/>
      <c r="X994" s="145"/>
      <c r="Y994" s="145"/>
      <c r="Z994" s="145"/>
    </row>
    <row r="995" spans="1:26" ht="12.75" customHeight="1" x14ac:dyDescent="0.2">
      <c r="A995" s="145"/>
      <c r="B995" s="145"/>
      <c r="C995" s="145"/>
      <c r="D995" s="145"/>
      <c r="E995" s="145"/>
      <c r="F995" s="145"/>
      <c r="G995" s="145"/>
      <c r="H995" s="145"/>
      <c r="I995" s="145"/>
      <c r="J995" s="145"/>
      <c r="K995" s="145"/>
      <c r="L995" s="145"/>
      <c r="M995" s="145"/>
      <c r="N995" s="145"/>
      <c r="O995" s="145"/>
      <c r="P995" s="145"/>
      <c r="Q995" s="145"/>
      <c r="R995" s="145"/>
      <c r="S995" s="145"/>
      <c r="T995" s="145"/>
      <c r="U995" s="145"/>
      <c r="V995" s="145"/>
      <c r="W995" s="145"/>
      <c r="X995" s="145"/>
      <c r="Y995" s="145"/>
      <c r="Z995" s="145"/>
    </row>
    <row r="996" spans="1:26" ht="12.75" customHeight="1" x14ac:dyDescent="0.2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45"/>
      <c r="U996" s="145"/>
      <c r="V996" s="145"/>
      <c r="W996" s="145"/>
      <c r="X996" s="145"/>
      <c r="Y996" s="145"/>
      <c r="Z996" s="145"/>
    </row>
    <row r="997" spans="1:26" ht="12.75" customHeight="1" x14ac:dyDescent="0.2">
      <c r="A997" s="145"/>
      <c r="B997" s="145"/>
      <c r="C997" s="145"/>
      <c r="D997" s="145"/>
      <c r="E997" s="145"/>
      <c r="F997" s="145"/>
      <c r="G997" s="145"/>
      <c r="H997" s="145"/>
      <c r="I997" s="145"/>
      <c r="J997" s="145"/>
      <c r="K997" s="145"/>
      <c r="L997" s="145"/>
      <c r="M997" s="145"/>
      <c r="N997" s="145"/>
      <c r="O997" s="145"/>
      <c r="P997" s="145"/>
      <c r="Q997" s="145"/>
      <c r="R997" s="145"/>
      <c r="S997" s="145"/>
      <c r="T997" s="145"/>
      <c r="U997" s="145"/>
      <c r="V997" s="145"/>
      <c r="W997" s="145"/>
      <c r="X997" s="145"/>
      <c r="Y997" s="145"/>
      <c r="Z997" s="145"/>
    </row>
    <row r="998" spans="1:26" ht="12.75" customHeight="1" x14ac:dyDescent="0.2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45"/>
      <c r="U998" s="145"/>
      <c r="V998" s="145"/>
      <c r="W998" s="145"/>
      <c r="X998" s="145"/>
      <c r="Y998" s="145"/>
      <c r="Z998" s="145"/>
    </row>
    <row r="999" spans="1:26" ht="12.75" customHeight="1" x14ac:dyDescent="0.2">
      <c r="A999" s="145"/>
      <c r="B999" s="145"/>
      <c r="C999" s="145"/>
      <c r="D999" s="145"/>
      <c r="E999" s="145"/>
      <c r="F999" s="145"/>
      <c r="G999" s="145"/>
      <c r="H999" s="145"/>
      <c r="I999" s="145"/>
      <c r="J999" s="145"/>
      <c r="K999" s="145"/>
      <c r="L999" s="145"/>
      <c r="M999" s="145"/>
      <c r="N999" s="145"/>
      <c r="O999" s="145"/>
      <c r="P999" s="145"/>
      <c r="Q999" s="145"/>
      <c r="R999" s="145"/>
      <c r="S999" s="145"/>
      <c r="T999" s="145"/>
      <c r="U999" s="145"/>
      <c r="V999" s="145"/>
      <c r="W999" s="145"/>
      <c r="X999" s="145"/>
      <c r="Y999" s="145"/>
      <c r="Z999" s="145"/>
    </row>
    <row r="1000" spans="1:26" ht="12.75" customHeight="1" x14ac:dyDescent="0.2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45"/>
      <c r="U1000" s="145"/>
      <c r="V1000" s="145"/>
      <c r="W1000" s="145"/>
      <c r="X1000" s="145"/>
      <c r="Y1000" s="145"/>
      <c r="Z1000" s="145"/>
    </row>
  </sheetData>
  <mergeCells count="1">
    <mergeCell ref="A7:C7"/>
  </mergeCells>
  <pageMargins left="0.90551181102362199" right="0.51181102362204722" top="0.74803149606299213" bottom="0.7480314960629921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703125" defaultRowHeight="15" customHeight="1" x14ac:dyDescent="0.2"/>
  <cols>
    <col min="1" max="1" width="8.5703125" customWidth="1"/>
    <col min="2" max="2" width="67.140625" customWidth="1"/>
    <col min="3" max="3" width="13.7109375" customWidth="1"/>
    <col min="4" max="4" width="10.28515625" customWidth="1"/>
    <col min="5" max="5" width="13.7109375" customWidth="1"/>
    <col min="6" max="26" width="9.140625" customWidth="1"/>
  </cols>
  <sheetData>
    <row r="1" spans="1:26" ht="42" customHeight="1" x14ac:dyDescent="0.2">
      <c r="A1" s="288" t="s">
        <v>262</v>
      </c>
      <c r="B1" s="289"/>
      <c r="C1" s="289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26" ht="12.75" customHeight="1" x14ac:dyDescent="0.2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spans="1:26" ht="12.75" customHeight="1" x14ac:dyDescent="0.2">
      <c r="A3" s="174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</row>
    <row r="4" spans="1:26" ht="12.75" customHeight="1" x14ac:dyDescent="0.2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6" ht="12.75" customHeight="1" x14ac:dyDescent="0.2">
      <c r="A5" s="17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</row>
    <row r="6" spans="1:26" ht="12.75" customHeight="1" x14ac:dyDescent="0.2">
      <c r="A6" s="145"/>
      <c r="B6" s="145"/>
      <c r="C6" s="145"/>
      <c r="D6" s="145"/>
      <c r="E6" s="17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</row>
    <row r="7" spans="1:26" ht="17.25" customHeight="1" x14ac:dyDescent="0.25">
      <c r="A7" s="145"/>
      <c r="B7" s="290" t="s">
        <v>263</v>
      </c>
      <c r="C7" s="287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</row>
    <row r="8" spans="1:26" ht="12.75" customHeight="1" x14ac:dyDescent="0.25">
      <c r="A8" s="145"/>
      <c r="B8" s="176" t="s">
        <v>264</v>
      </c>
      <c r="C8" s="177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</row>
    <row r="9" spans="1:26" ht="12.75" customHeight="1" x14ac:dyDescent="0.25">
      <c r="A9" s="145"/>
      <c r="B9" s="178" t="s">
        <v>265</v>
      </c>
      <c r="C9" s="179">
        <v>2100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 spans="1:26" ht="12.75" customHeight="1" x14ac:dyDescent="0.25">
      <c r="A10" s="145"/>
      <c r="B10" s="180" t="s">
        <v>266</v>
      </c>
      <c r="C10" s="179">
        <v>2031</v>
      </c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ht="12.75" customHeight="1" x14ac:dyDescent="0.2">
      <c r="A11" s="145"/>
      <c r="B11" s="181" t="s">
        <v>267</v>
      </c>
      <c r="C11" s="182">
        <v>44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ht="12.75" customHeight="1" x14ac:dyDescent="0.2">
      <c r="A12" s="145"/>
      <c r="B12" s="181" t="s">
        <v>268</v>
      </c>
      <c r="C12" s="182">
        <v>1192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ht="12.75" customHeight="1" x14ac:dyDescent="0.2">
      <c r="A13" s="145"/>
      <c r="B13" s="181" t="s">
        <v>269</v>
      </c>
      <c r="C13" s="182">
        <v>372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ht="12.75" customHeight="1" x14ac:dyDescent="0.2">
      <c r="A14" s="145"/>
      <c r="B14" s="181" t="s">
        <v>270</v>
      </c>
      <c r="C14" s="182">
        <v>22</v>
      </c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ht="12.75" customHeight="1" x14ac:dyDescent="0.2">
      <c r="A15" s="145"/>
      <c r="B15" s="181" t="s">
        <v>271</v>
      </c>
      <c r="C15" s="182">
        <v>350</v>
      </c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ht="12.75" customHeight="1" x14ac:dyDescent="0.2">
      <c r="A16" s="145"/>
      <c r="B16" s="181" t="s">
        <v>272</v>
      </c>
      <c r="C16" s="182">
        <v>1</v>
      </c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ht="12.75" customHeight="1" x14ac:dyDescent="0.2">
      <c r="A17" s="145"/>
      <c r="B17" s="181" t="s">
        <v>273</v>
      </c>
      <c r="C17" s="182">
        <v>30</v>
      </c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ht="12.75" customHeight="1" x14ac:dyDescent="0.2">
      <c r="A18" s="145"/>
      <c r="B18" s="183" t="s">
        <v>274</v>
      </c>
      <c r="C18" s="184">
        <v>0</v>
      </c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pans="1:26" ht="12.75" customHeight="1" x14ac:dyDescent="0.2">
      <c r="A19" s="145"/>
      <c r="B19" s="185" t="s">
        <v>275</v>
      </c>
      <c r="C19" s="184">
        <v>0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ht="12.75" customHeight="1" x14ac:dyDescent="0.25">
      <c r="A20" s="145" t="s">
        <v>276</v>
      </c>
      <c r="B20" s="176" t="s">
        <v>277</v>
      </c>
      <c r="C20" s="177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ht="12.75" customHeight="1" x14ac:dyDescent="0.2">
      <c r="A21" s="145"/>
      <c r="B21" s="186" t="s">
        <v>278</v>
      </c>
      <c r="C21" s="187">
        <v>4625</v>
      </c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ht="12.75" customHeight="1" x14ac:dyDescent="0.2">
      <c r="A22" s="145"/>
      <c r="B22" s="181" t="s">
        <v>279</v>
      </c>
      <c r="C22" s="182">
        <v>4694</v>
      </c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26" ht="12.75" customHeight="1" x14ac:dyDescent="0.2">
      <c r="A23" s="145"/>
      <c r="B23" s="181" t="s">
        <v>280</v>
      </c>
      <c r="C23" s="188">
        <f>C9-C10</f>
        <v>69</v>
      </c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ht="12.75" customHeight="1" x14ac:dyDescent="0.2">
      <c r="A24" s="145"/>
      <c r="B24" s="189"/>
      <c r="C24" s="190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ht="12.75" customHeight="1" x14ac:dyDescent="0.25">
      <c r="A25" s="191"/>
      <c r="B25" s="178" t="s">
        <v>281</v>
      </c>
      <c r="C25" s="192">
        <f>MEDIAN(C21,C22)</f>
        <v>4659.5</v>
      </c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</row>
    <row r="26" spans="1:26" ht="12.75" customHeight="1" x14ac:dyDescent="0.25">
      <c r="A26" s="145"/>
      <c r="B26" s="180" t="s">
        <v>282</v>
      </c>
      <c r="C26" s="193">
        <f>C12/C25</f>
        <v>0.25582144006867691</v>
      </c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spans="1:26" ht="12.75" customHeight="1" x14ac:dyDescent="0.25">
      <c r="A27" s="145"/>
      <c r="B27" s="180" t="s">
        <v>283</v>
      </c>
      <c r="C27" s="193">
        <f>MEDIAN(C9,C10)/C25</f>
        <v>0.44328790642772831</v>
      </c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ht="12.75" customHeight="1" x14ac:dyDescent="0.25">
      <c r="A28" s="191"/>
      <c r="B28" s="180" t="s">
        <v>284</v>
      </c>
      <c r="C28" s="194">
        <f>12/C27</f>
        <v>27.070442992011618</v>
      </c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</row>
    <row r="29" spans="1:26" ht="12.75" customHeight="1" x14ac:dyDescent="0.25">
      <c r="A29" s="145"/>
      <c r="B29" s="180" t="s">
        <v>285</v>
      </c>
      <c r="C29" s="195">
        <v>360</v>
      </c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1:26" ht="12.75" customHeight="1" x14ac:dyDescent="0.25">
      <c r="A30" s="145"/>
      <c r="B30" s="180" t="s">
        <v>286</v>
      </c>
      <c r="C30" s="195">
        <v>10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spans="1:26" ht="12.75" customHeight="1" x14ac:dyDescent="0.25">
      <c r="A31" s="145"/>
      <c r="B31" s="178" t="s">
        <v>287</v>
      </c>
      <c r="C31" s="192">
        <v>30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1:26" ht="12.75" customHeight="1" x14ac:dyDescent="0.25">
      <c r="A32" s="145"/>
      <c r="B32" s="178" t="s">
        <v>288</v>
      </c>
      <c r="C32" s="192">
        <v>30</v>
      </c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1:26" ht="12.75" customHeight="1" x14ac:dyDescent="0.25">
      <c r="A33" s="191"/>
      <c r="B33" s="178" t="s">
        <v>289</v>
      </c>
      <c r="C33" s="192">
        <f>30+(3*TRUNC(1/C27))</f>
        <v>36</v>
      </c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</row>
    <row r="34" spans="1:26" ht="12.75" customHeight="1" x14ac:dyDescent="0.25">
      <c r="A34" s="191"/>
      <c r="B34" s="180" t="s">
        <v>226</v>
      </c>
      <c r="C34" s="196">
        <v>0.08</v>
      </c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</row>
    <row r="35" spans="1:26" ht="12.75" customHeight="1" x14ac:dyDescent="0.25">
      <c r="A35" s="191"/>
      <c r="B35" s="197" t="s">
        <v>290</v>
      </c>
      <c r="C35" s="198">
        <v>0.4</v>
      </c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</row>
    <row r="36" spans="1:26" ht="12.75" customHeight="1" x14ac:dyDescent="0.2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 ht="12.75" customHeight="1" x14ac:dyDescent="0.2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  <row r="38" spans="1:26" ht="12.75" customHeight="1" x14ac:dyDescent="0.2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spans="1:26" ht="12.75" customHeight="1" x14ac:dyDescent="0.2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spans="1:26" ht="12.75" customHeight="1" x14ac:dyDescent="0.2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</row>
    <row r="41" spans="1:26" ht="12.75" customHeight="1" x14ac:dyDescent="0.2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</row>
    <row r="42" spans="1:26" ht="12.75" customHeight="1" x14ac:dyDescent="0.2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</row>
    <row r="43" spans="1:26" ht="12.75" customHeight="1" x14ac:dyDescent="0.2">
      <c r="A43" s="145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</row>
    <row r="44" spans="1:26" ht="12.75" customHeight="1" x14ac:dyDescent="0.2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</row>
    <row r="45" spans="1:26" ht="12.75" customHeight="1" x14ac:dyDescent="0.2">
      <c r="A45" s="145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</row>
    <row r="46" spans="1:26" ht="12.75" customHeight="1" x14ac:dyDescent="0.2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</row>
    <row r="47" spans="1:26" ht="12.75" customHeight="1" x14ac:dyDescent="0.2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</row>
    <row r="48" spans="1:26" ht="12.75" customHeight="1" x14ac:dyDescent="0.2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</row>
    <row r="49" spans="1:26" ht="12.75" customHeight="1" x14ac:dyDescent="0.2">
      <c r="A49" s="145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</row>
    <row r="50" spans="1:26" ht="12.75" customHeight="1" x14ac:dyDescent="0.2">
      <c r="A50" s="145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</row>
    <row r="51" spans="1:26" ht="12.75" customHeight="1" x14ac:dyDescent="0.2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</row>
    <row r="52" spans="1:26" ht="12.75" customHeight="1" x14ac:dyDescent="0.2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</row>
    <row r="53" spans="1:26" ht="12.75" customHeight="1" x14ac:dyDescent="0.2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</row>
    <row r="54" spans="1:26" ht="12.75" customHeight="1" x14ac:dyDescent="0.2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</row>
    <row r="55" spans="1:26" ht="12.75" customHeight="1" x14ac:dyDescent="0.2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</row>
    <row r="56" spans="1:26" ht="12.75" customHeight="1" x14ac:dyDescent="0.2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</row>
    <row r="57" spans="1:26" ht="12.75" customHeight="1" x14ac:dyDescent="0.2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</row>
    <row r="58" spans="1:26" ht="12.75" customHeight="1" x14ac:dyDescent="0.2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</row>
    <row r="59" spans="1:26" ht="12.75" customHeight="1" x14ac:dyDescent="0.2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</row>
    <row r="60" spans="1:26" ht="12.75" customHeight="1" x14ac:dyDescent="0.2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</row>
    <row r="61" spans="1:26" ht="12.75" customHeight="1" x14ac:dyDescent="0.2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</row>
    <row r="62" spans="1:26" ht="12.75" customHeight="1" x14ac:dyDescent="0.2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</row>
    <row r="63" spans="1:26" ht="12.75" customHeight="1" x14ac:dyDescent="0.2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</row>
    <row r="64" spans="1:26" ht="12.75" customHeight="1" x14ac:dyDescent="0.2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</row>
    <row r="65" spans="1:26" ht="12.75" customHeight="1" x14ac:dyDescent="0.2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</row>
    <row r="66" spans="1:26" ht="12.75" customHeight="1" x14ac:dyDescent="0.2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</row>
    <row r="67" spans="1:26" ht="12.75" customHeight="1" x14ac:dyDescent="0.2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</row>
    <row r="68" spans="1:26" ht="12.75" customHeight="1" x14ac:dyDescent="0.2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</row>
    <row r="69" spans="1:26" ht="12.75" customHeight="1" x14ac:dyDescent="0.2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</row>
    <row r="70" spans="1:26" ht="12.75" customHeight="1" x14ac:dyDescent="0.2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</row>
    <row r="71" spans="1:26" ht="12.75" customHeight="1" x14ac:dyDescent="0.2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</row>
    <row r="72" spans="1:26" ht="12.75" customHeight="1" x14ac:dyDescent="0.2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</row>
    <row r="73" spans="1:26" ht="12.75" customHeight="1" x14ac:dyDescent="0.2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</row>
    <row r="74" spans="1:26" ht="12.75" customHeight="1" x14ac:dyDescent="0.2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</row>
    <row r="75" spans="1:26" ht="12.75" customHeight="1" x14ac:dyDescent="0.2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</row>
    <row r="76" spans="1:26" ht="12.75" customHeight="1" x14ac:dyDescent="0.2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</row>
    <row r="77" spans="1:26" ht="12.75" customHeight="1" x14ac:dyDescent="0.2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</row>
    <row r="78" spans="1:26" ht="12.75" customHeight="1" x14ac:dyDescent="0.2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</row>
    <row r="79" spans="1:26" ht="12.75" customHeight="1" x14ac:dyDescent="0.2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</row>
    <row r="80" spans="1:26" ht="12.75" customHeight="1" x14ac:dyDescent="0.2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</row>
    <row r="81" spans="1:26" ht="12.75" customHeight="1" x14ac:dyDescent="0.2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</row>
    <row r="82" spans="1:26" ht="12.75" customHeight="1" x14ac:dyDescent="0.2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</row>
    <row r="83" spans="1:26" ht="12.75" customHeight="1" x14ac:dyDescent="0.2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</row>
    <row r="84" spans="1:26" ht="12.75" customHeight="1" x14ac:dyDescent="0.2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</row>
    <row r="85" spans="1:26" ht="12.75" customHeight="1" x14ac:dyDescent="0.2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</row>
    <row r="86" spans="1:26" ht="12.75" customHeight="1" x14ac:dyDescent="0.2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</row>
    <row r="87" spans="1:26" ht="12.75" customHeight="1" x14ac:dyDescent="0.2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</row>
    <row r="88" spans="1:26" ht="12.75" customHeight="1" x14ac:dyDescent="0.2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</row>
    <row r="89" spans="1:26" ht="12.75" customHeight="1" x14ac:dyDescent="0.2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</row>
    <row r="90" spans="1:26" ht="12.75" customHeight="1" x14ac:dyDescent="0.2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</row>
    <row r="91" spans="1:26" ht="12.75" customHeight="1" x14ac:dyDescent="0.2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</row>
    <row r="92" spans="1:26" ht="12.75" customHeight="1" x14ac:dyDescent="0.2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</row>
    <row r="93" spans="1:26" ht="12.75" customHeight="1" x14ac:dyDescent="0.2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</row>
    <row r="94" spans="1:26" ht="12.75" customHeight="1" x14ac:dyDescent="0.2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</row>
    <row r="95" spans="1:26" ht="12.75" customHeight="1" x14ac:dyDescent="0.2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</row>
    <row r="96" spans="1:26" ht="12.75" customHeight="1" x14ac:dyDescent="0.2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</row>
    <row r="97" spans="1:26" ht="12.75" customHeight="1" x14ac:dyDescent="0.2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</row>
    <row r="98" spans="1:26" ht="12.75" customHeight="1" x14ac:dyDescent="0.2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</row>
    <row r="99" spans="1:26" ht="12.75" customHeight="1" x14ac:dyDescent="0.2">
      <c r="A99" s="145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</row>
    <row r="100" spans="1:26" ht="12.75" customHeight="1" x14ac:dyDescent="0.2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</row>
    <row r="101" spans="1:26" ht="12.75" customHeight="1" x14ac:dyDescent="0.2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</row>
    <row r="102" spans="1:26" ht="12.75" customHeight="1" x14ac:dyDescent="0.2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</row>
    <row r="103" spans="1:26" ht="12.75" customHeight="1" x14ac:dyDescent="0.2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</row>
    <row r="104" spans="1:26" ht="12.75" customHeight="1" x14ac:dyDescent="0.2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</row>
    <row r="105" spans="1:26" ht="12.75" customHeight="1" x14ac:dyDescent="0.2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spans="1:26" ht="12.75" customHeight="1" x14ac:dyDescent="0.2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:26" ht="12.75" customHeight="1" x14ac:dyDescent="0.2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:26" ht="12.75" customHeight="1" x14ac:dyDescent="0.2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:26" ht="12.75" customHeight="1" x14ac:dyDescent="0.2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:26" ht="12.75" customHeight="1" x14ac:dyDescent="0.2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:26" ht="12.75" customHeight="1" x14ac:dyDescent="0.2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:26" ht="12.75" customHeight="1" x14ac:dyDescent="0.2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:26" ht="12.75" customHeight="1" x14ac:dyDescent="0.2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:26" ht="12.75" customHeight="1" x14ac:dyDescent="0.2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spans="1:26" ht="12.75" customHeight="1" x14ac:dyDescent="0.2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</row>
    <row r="116" spans="1:26" ht="12.75" customHeight="1" x14ac:dyDescent="0.2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</row>
    <row r="117" spans="1:26" ht="12.75" customHeight="1" x14ac:dyDescent="0.2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</row>
    <row r="118" spans="1:26" ht="12.75" customHeight="1" x14ac:dyDescent="0.2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</row>
    <row r="119" spans="1:26" ht="12.75" customHeight="1" x14ac:dyDescent="0.2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</row>
    <row r="120" spans="1:26" ht="12.75" customHeight="1" x14ac:dyDescent="0.2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</row>
    <row r="121" spans="1:26" ht="12.75" customHeight="1" x14ac:dyDescent="0.2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</row>
    <row r="122" spans="1:26" ht="12.75" customHeight="1" x14ac:dyDescent="0.2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</row>
    <row r="123" spans="1:26" ht="12.75" customHeight="1" x14ac:dyDescent="0.2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</row>
    <row r="124" spans="1:26" ht="12.75" customHeight="1" x14ac:dyDescent="0.2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</row>
    <row r="125" spans="1:26" ht="12.75" customHeight="1" x14ac:dyDescent="0.2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</row>
    <row r="126" spans="1:26" ht="12.75" customHeight="1" x14ac:dyDescent="0.2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</row>
    <row r="127" spans="1:26" ht="12.75" customHeight="1" x14ac:dyDescent="0.2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</row>
    <row r="128" spans="1:26" ht="12.75" customHeight="1" x14ac:dyDescent="0.2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</row>
    <row r="129" spans="1:26" ht="12.75" customHeight="1" x14ac:dyDescent="0.2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</row>
    <row r="130" spans="1:26" ht="12.75" customHeight="1" x14ac:dyDescent="0.2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</row>
    <row r="131" spans="1:26" ht="12.75" customHeight="1" x14ac:dyDescent="0.2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</row>
    <row r="132" spans="1:26" ht="12.75" customHeight="1" x14ac:dyDescent="0.2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</row>
    <row r="133" spans="1:26" ht="12.75" customHeight="1" x14ac:dyDescent="0.2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</row>
    <row r="134" spans="1:26" ht="12.75" customHeight="1" x14ac:dyDescent="0.2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</row>
    <row r="135" spans="1:26" ht="12.75" customHeight="1" x14ac:dyDescent="0.2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</row>
    <row r="136" spans="1:26" ht="12.75" customHeight="1" x14ac:dyDescent="0.2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</row>
    <row r="137" spans="1:26" ht="12.75" customHeight="1" x14ac:dyDescent="0.2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</row>
    <row r="138" spans="1:26" ht="12.75" customHeight="1" x14ac:dyDescent="0.2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</row>
    <row r="139" spans="1:26" ht="12.75" customHeight="1" x14ac:dyDescent="0.2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</row>
    <row r="140" spans="1:26" ht="12.75" customHeight="1" x14ac:dyDescent="0.2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</row>
    <row r="141" spans="1:26" ht="12.75" customHeight="1" x14ac:dyDescent="0.2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</row>
    <row r="142" spans="1:26" ht="12.75" customHeight="1" x14ac:dyDescent="0.2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</row>
    <row r="143" spans="1:26" ht="12.75" customHeight="1" x14ac:dyDescent="0.2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</row>
    <row r="144" spans="1:26" ht="12.75" customHeight="1" x14ac:dyDescent="0.2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</row>
    <row r="145" spans="1:26" ht="12.75" customHeight="1" x14ac:dyDescent="0.2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</row>
    <row r="146" spans="1:26" ht="12.75" customHeight="1" x14ac:dyDescent="0.2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</row>
    <row r="147" spans="1:26" ht="12.75" customHeight="1" x14ac:dyDescent="0.2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</row>
    <row r="148" spans="1:26" ht="12.75" customHeight="1" x14ac:dyDescent="0.2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</row>
    <row r="149" spans="1:26" ht="12.75" customHeight="1" x14ac:dyDescent="0.2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</row>
    <row r="150" spans="1:26" ht="12.75" customHeight="1" x14ac:dyDescent="0.2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</row>
    <row r="151" spans="1:26" ht="12.75" customHeight="1" x14ac:dyDescent="0.2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</row>
    <row r="152" spans="1:26" ht="12.75" customHeight="1" x14ac:dyDescent="0.2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</row>
    <row r="153" spans="1:26" ht="12.75" customHeight="1" x14ac:dyDescent="0.2">
      <c r="A153" s="145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</row>
    <row r="154" spans="1:26" ht="12.75" customHeight="1" x14ac:dyDescent="0.2">
      <c r="A154" s="145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</row>
    <row r="155" spans="1:26" ht="12.75" customHeight="1" x14ac:dyDescent="0.2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</row>
    <row r="156" spans="1:26" ht="12.75" customHeight="1" x14ac:dyDescent="0.2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</row>
    <row r="157" spans="1:26" ht="12.75" customHeight="1" x14ac:dyDescent="0.2">
      <c r="A157" s="145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</row>
    <row r="158" spans="1:26" ht="12.75" customHeight="1" x14ac:dyDescent="0.2">
      <c r="A158" s="145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</row>
    <row r="159" spans="1:26" ht="12.75" customHeight="1" x14ac:dyDescent="0.2">
      <c r="A159" s="145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</row>
    <row r="160" spans="1:26" ht="12.75" customHeight="1" x14ac:dyDescent="0.2">
      <c r="A160" s="145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</row>
    <row r="161" spans="1:26" ht="12.75" customHeight="1" x14ac:dyDescent="0.2">
      <c r="A161" s="145"/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</row>
    <row r="162" spans="1:26" ht="12.75" customHeight="1" x14ac:dyDescent="0.2">
      <c r="A162" s="145"/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</row>
    <row r="163" spans="1:26" ht="12.75" customHeight="1" x14ac:dyDescent="0.2">
      <c r="A163" s="145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</row>
    <row r="164" spans="1:26" ht="12.75" customHeight="1" x14ac:dyDescent="0.2">
      <c r="A164" s="145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</row>
    <row r="165" spans="1:26" ht="12.75" customHeight="1" x14ac:dyDescent="0.2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</row>
    <row r="166" spans="1:26" ht="12.75" customHeight="1" x14ac:dyDescent="0.2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</row>
    <row r="167" spans="1:26" ht="12.75" customHeight="1" x14ac:dyDescent="0.2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</row>
    <row r="168" spans="1:26" ht="12.75" customHeight="1" x14ac:dyDescent="0.2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</row>
    <row r="169" spans="1:26" ht="12.75" customHeight="1" x14ac:dyDescent="0.2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</row>
    <row r="170" spans="1:26" ht="12.75" customHeight="1" x14ac:dyDescent="0.2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</row>
    <row r="171" spans="1:26" ht="12.75" customHeight="1" x14ac:dyDescent="0.2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</row>
    <row r="172" spans="1:26" ht="12.75" customHeight="1" x14ac:dyDescent="0.2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</row>
    <row r="173" spans="1:26" ht="12.75" customHeight="1" x14ac:dyDescent="0.2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</row>
    <row r="174" spans="1:26" ht="12.75" customHeight="1" x14ac:dyDescent="0.2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</row>
    <row r="175" spans="1:26" ht="12.75" customHeight="1" x14ac:dyDescent="0.2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</row>
    <row r="176" spans="1:26" ht="12.75" customHeight="1" x14ac:dyDescent="0.2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</row>
    <row r="177" spans="1:26" ht="12.75" customHeight="1" x14ac:dyDescent="0.2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</row>
    <row r="178" spans="1:26" ht="12.75" customHeight="1" x14ac:dyDescent="0.2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</row>
    <row r="179" spans="1:26" ht="12.75" customHeight="1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</row>
    <row r="180" spans="1:26" ht="12.75" customHeight="1" x14ac:dyDescent="0.2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</row>
    <row r="181" spans="1:26" ht="12.75" customHeight="1" x14ac:dyDescent="0.2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</row>
    <row r="182" spans="1:26" ht="12.75" customHeight="1" x14ac:dyDescent="0.2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</row>
    <row r="183" spans="1:26" ht="12.75" customHeight="1" x14ac:dyDescent="0.2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</row>
    <row r="184" spans="1:26" ht="12.75" customHeight="1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</row>
    <row r="185" spans="1:26" ht="12.75" customHeight="1" x14ac:dyDescent="0.2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</row>
    <row r="186" spans="1:26" ht="12.75" customHeight="1" x14ac:dyDescent="0.2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</row>
    <row r="187" spans="1:26" ht="12.75" customHeight="1" x14ac:dyDescent="0.2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</row>
    <row r="188" spans="1:26" ht="12.75" customHeight="1" x14ac:dyDescent="0.2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</row>
    <row r="189" spans="1:26" ht="12.75" customHeight="1" x14ac:dyDescent="0.2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</row>
    <row r="190" spans="1:26" ht="12.75" customHeight="1" x14ac:dyDescent="0.2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</row>
    <row r="191" spans="1:26" ht="12.75" customHeight="1" x14ac:dyDescent="0.2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</row>
    <row r="192" spans="1:26" ht="12.75" customHeight="1" x14ac:dyDescent="0.2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</row>
    <row r="193" spans="1:26" ht="12.75" customHeight="1" x14ac:dyDescent="0.2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</row>
    <row r="194" spans="1:26" ht="12.75" customHeight="1" x14ac:dyDescent="0.2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</row>
    <row r="195" spans="1:26" ht="12.75" customHeight="1" x14ac:dyDescent="0.2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</row>
    <row r="196" spans="1:26" ht="12.75" customHeight="1" x14ac:dyDescent="0.2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</row>
    <row r="197" spans="1:26" ht="12.75" customHeight="1" x14ac:dyDescent="0.2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</row>
    <row r="198" spans="1:26" ht="12.75" customHeight="1" x14ac:dyDescent="0.2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</row>
    <row r="199" spans="1:26" ht="12.75" customHeight="1" x14ac:dyDescent="0.2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</row>
    <row r="200" spans="1:26" ht="12.75" customHeight="1" x14ac:dyDescent="0.2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</row>
    <row r="201" spans="1:26" ht="12.75" customHeight="1" x14ac:dyDescent="0.2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</row>
    <row r="202" spans="1:26" ht="12.75" customHeight="1" x14ac:dyDescent="0.2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</row>
    <row r="203" spans="1:26" ht="12.75" customHeight="1" x14ac:dyDescent="0.2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</row>
    <row r="204" spans="1:26" ht="12.75" customHeight="1" x14ac:dyDescent="0.2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</row>
    <row r="205" spans="1:26" ht="12.75" customHeight="1" x14ac:dyDescent="0.2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</row>
    <row r="206" spans="1:26" ht="12.75" customHeight="1" x14ac:dyDescent="0.2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</row>
    <row r="207" spans="1:26" ht="12.75" customHeight="1" x14ac:dyDescent="0.2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</row>
    <row r="208" spans="1:26" ht="12.75" customHeight="1" x14ac:dyDescent="0.2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</row>
    <row r="209" spans="1:26" ht="12.75" customHeight="1" x14ac:dyDescent="0.2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</row>
    <row r="210" spans="1:26" ht="12.75" customHeight="1" x14ac:dyDescent="0.2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</row>
    <row r="211" spans="1:26" ht="12.75" customHeight="1" x14ac:dyDescent="0.2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</row>
    <row r="212" spans="1:26" ht="12.75" customHeight="1" x14ac:dyDescent="0.2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</row>
    <row r="213" spans="1:26" ht="12.75" customHeight="1" x14ac:dyDescent="0.2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</row>
    <row r="214" spans="1:26" ht="12.75" customHeight="1" x14ac:dyDescent="0.2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</row>
    <row r="215" spans="1:26" ht="12.75" customHeight="1" x14ac:dyDescent="0.2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</row>
    <row r="216" spans="1:26" ht="12.75" customHeight="1" x14ac:dyDescent="0.2">
      <c r="A216" s="145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</row>
    <row r="217" spans="1:26" ht="12.75" customHeight="1" x14ac:dyDescent="0.2">
      <c r="A217" s="145"/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</row>
    <row r="218" spans="1:26" ht="12.75" customHeight="1" x14ac:dyDescent="0.2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</row>
    <row r="219" spans="1:26" ht="12.75" customHeight="1" x14ac:dyDescent="0.2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</row>
    <row r="220" spans="1:26" ht="12.75" customHeight="1" x14ac:dyDescent="0.2">
      <c r="A220" s="145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</row>
    <row r="221" spans="1:26" ht="12.75" customHeight="1" x14ac:dyDescent="0.2">
      <c r="A221" s="145"/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</row>
    <row r="222" spans="1:26" ht="12.75" customHeight="1" x14ac:dyDescent="0.2">
      <c r="A222" s="145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</row>
    <row r="223" spans="1:26" ht="12.75" customHeight="1" x14ac:dyDescent="0.2">
      <c r="A223" s="145"/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</row>
    <row r="224" spans="1:26" ht="12.75" customHeight="1" x14ac:dyDescent="0.2">
      <c r="A224" s="145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</row>
    <row r="225" spans="1:26" ht="12.75" customHeight="1" x14ac:dyDescent="0.2">
      <c r="A225" s="145"/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</row>
    <row r="226" spans="1:26" ht="12.75" customHeight="1" x14ac:dyDescent="0.2">
      <c r="A226" s="145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</row>
    <row r="227" spans="1:26" ht="12.75" customHeight="1" x14ac:dyDescent="0.2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</row>
    <row r="228" spans="1:26" ht="12.75" customHeight="1" x14ac:dyDescent="0.2">
      <c r="A228" s="145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</row>
    <row r="229" spans="1:26" ht="12.75" customHeight="1" x14ac:dyDescent="0.2">
      <c r="A229" s="145"/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</row>
    <row r="230" spans="1:26" ht="12.75" customHeight="1" x14ac:dyDescent="0.2">
      <c r="A230" s="145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</row>
    <row r="231" spans="1:26" ht="12.75" customHeight="1" x14ac:dyDescent="0.2">
      <c r="A231" s="145"/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</row>
    <row r="232" spans="1:26" ht="12.75" customHeight="1" x14ac:dyDescent="0.2">
      <c r="A232" s="145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</row>
    <row r="233" spans="1:26" ht="12.75" customHeight="1" x14ac:dyDescent="0.2">
      <c r="A233" s="145"/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</row>
    <row r="234" spans="1:26" ht="12.75" customHeight="1" x14ac:dyDescent="0.2">
      <c r="A234" s="145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</row>
    <row r="235" spans="1:26" ht="12.75" customHeight="1" x14ac:dyDescent="0.2">
      <c r="A235" s="145"/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</row>
    <row r="236" spans="1:26" ht="12.75" customHeight="1" x14ac:dyDescent="0.2">
      <c r="A236" s="145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</row>
    <row r="237" spans="1:26" ht="12.75" customHeight="1" x14ac:dyDescent="0.2">
      <c r="A237" s="145"/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</row>
    <row r="238" spans="1:26" ht="12.75" customHeight="1" x14ac:dyDescent="0.2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</row>
    <row r="239" spans="1:26" ht="12.75" customHeight="1" x14ac:dyDescent="0.2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</row>
    <row r="240" spans="1:26" ht="12.75" customHeight="1" x14ac:dyDescent="0.2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</row>
    <row r="241" spans="1:26" ht="12.75" customHeight="1" x14ac:dyDescent="0.2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</row>
    <row r="242" spans="1:26" ht="12.75" customHeight="1" x14ac:dyDescent="0.2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</row>
    <row r="243" spans="1:26" ht="12.75" customHeight="1" x14ac:dyDescent="0.2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</row>
    <row r="244" spans="1:26" ht="12.75" customHeight="1" x14ac:dyDescent="0.2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</row>
    <row r="245" spans="1:26" ht="12.75" customHeight="1" x14ac:dyDescent="0.2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</row>
    <row r="246" spans="1:26" ht="12.75" customHeight="1" x14ac:dyDescent="0.2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</row>
    <row r="247" spans="1:26" ht="12.75" customHeight="1" x14ac:dyDescent="0.2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</row>
    <row r="248" spans="1:26" ht="12.75" customHeight="1" x14ac:dyDescent="0.2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</row>
    <row r="249" spans="1:26" ht="12.75" customHeight="1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</row>
    <row r="250" spans="1:26" ht="12.75" customHeight="1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</row>
    <row r="251" spans="1:26" ht="12.75" customHeight="1" x14ac:dyDescent="0.2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</row>
    <row r="252" spans="1:26" ht="12.75" customHeight="1" x14ac:dyDescent="0.2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</row>
    <row r="253" spans="1:26" ht="12.75" customHeight="1" x14ac:dyDescent="0.2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</row>
    <row r="254" spans="1:26" ht="12.75" customHeight="1" x14ac:dyDescent="0.2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</row>
    <row r="255" spans="1:26" ht="12.75" customHeight="1" x14ac:dyDescent="0.2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</row>
    <row r="256" spans="1:26" ht="12.75" customHeight="1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</row>
    <row r="257" spans="1:26" ht="12.75" customHeight="1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</row>
    <row r="258" spans="1:26" ht="12.75" customHeight="1" x14ac:dyDescent="0.2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</row>
    <row r="259" spans="1:26" ht="12.75" customHeight="1" x14ac:dyDescent="0.2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</row>
    <row r="260" spans="1:26" ht="12.75" customHeight="1" x14ac:dyDescent="0.2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</row>
    <row r="261" spans="1:26" ht="12.75" customHeight="1" x14ac:dyDescent="0.2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</row>
    <row r="262" spans="1:26" ht="12.75" customHeight="1" x14ac:dyDescent="0.2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</row>
    <row r="263" spans="1:26" ht="12.75" customHeight="1" x14ac:dyDescent="0.2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</row>
    <row r="264" spans="1:26" ht="12.75" customHeight="1" x14ac:dyDescent="0.2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</row>
    <row r="265" spans="1:26" ht="12.75" customHeight="1" x14ac:dyDescent="0.2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</row>
    <row r="266" spans="1:26" ht="12.75" customHeight="1" x14ac:dyDescent="0.2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</row>
    <row r="267" spans="1:26" ht="12.75" customHeight="1" x14ac:dyDescent="0.2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</row>
    <row r="268" spans="1:26" ht="12.75" customHeight="1" x14ac:dyDescent="0.2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</row>
    <row r="269" spans="1:26" ht="12.75" customHeight="1" x14ac:dyDescent="0.2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</row>
    <row r="270" spans="1:26" ht="12.75" customHeight="1" x14ac:dyDescent="0.2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</row>
    <row r="271" spans="1:26" ht="12.75" customHeight="1" x14ac:dyDescent="0.2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</row>
    <row r="272" spans="1:26" ht="12.75" customHeight="1" x14ac:dyDescent="0.2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</row>
    <row r="273" spans="1:26" ht="12.75" customHeight="1" x14ac:dyDescent="0.2">
      <c r="A273" s="145"/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</row>
    <row r="274" spans="1:26" ht="12.75" customHeight="1" x14ac:dyDescent="0.2">
      <c r="A274" s="145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</row>
    <row r="275" spans="1:26" ht="12.75" customHeight="1" x14ac:dyDescent="0.2">
      <c r="A275" s="145"/>
      <c r="B275" s="145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</row>
    <row r="276" spans="1:26" ht="12.75" customHeight="1" x14ac:dyDescent="0.2">
      <c r="A276" s="145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</row>
    <row r="277" spans="1:26" ht="12.75" customHeight="1" x14ac:dyDescent="0.2">
      <c r="A277" s="145"/>
      <c r="B277" s="145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</row>
    <row r="278" spans="1:26" ht="12.75" customHeight="1" x14ac:dyDescent="0.2">
      <c r="A278" s="145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</row>
    <row r="279" spans="1:26" ht="12.75" customHeight="1" x14ac:dyDescent="0.2">
      <c r="A279" s="145"/>
      <c r="B279" s="145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</row>
    <row r="280" spans="1:26" ht="12.75" customHeight="1" x14ac:dyDescent="0.2">
      <c r="A280" s="145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</row>
    <row r="281" spans="1:26" ht="12.75" customHeight="1" x14ac:dyDescent="0.2">
      <c r="A281" s="145"/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</row>
    <row r="282" spans="1:26" ht="12.75" customHeight="1" x14ac:dyDescent="0.2">
      <c r="A282" s="145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</row>
    <row r="283" spans="1:26" ht="12.75" customHeight="1" x14ac:dyDescent="0.2">
      <c r="A283" s="145"/>
      <c r="B283" s="145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</row>
    <row r="284" spans="1:26" ht="12.75" customHeight="1" x14ac:dyDescent="0.2">
      <c r="A284" s="145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</row>
    <row r="285" spans="1:26" ht="12.75" customHeight="1" x14ac:dyDescent="0.2">
      <c r="A285" s="145"/>
      <c r="B285" s="145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</row>
    <row r="286" spans="1:26" ht="12.75" customHeight="1" x14ac:dyDescent="0.2">
      <c r="A286" s="145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</row>
    <row r="287" spans="1:26" ht="12.75" customHeight="1" x14ac:dyDescent="0.2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</row>
    <row r="288" spans="1:26" ht="12.75" customHeight="1" x14ac:dyDescent="0.2">
      <c r="A288" s="145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</row>
    <row r="289" spans="1:26" ht="12.75" customHeight="1" x14ac:dyDescent="0.2">
      <c r="A289" s="145"/>
      <c r="B289" s="145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</row>
    <row r="290" spans="1:26" ht="12.75" customHeight="1" x14ac:dyDescent="0.2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</row>
    <row r="291" spans="1:26" ht="12.75" customHeight="1" x14ac:dyDescent="0.2">
      <c r="A291" s="145"/>
      <c r="B291" s="145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</row>
    <row r="292" spans="1:26" ht="12.75" customHeight="1" x14ac:dyDescent="0.2">
      <c r="A292" s="145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</row>
    <row r="293" spans="1:26" ht="12.75" customHeight="1" x14ac:dyDescent="0.2">
      <c r="A293" s="145"/>
      <c r="B293" s="145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</row>
    <row r="294" spans="1:26" ht="12.75" customHeight="1" x14ac:dyDescent="0.2">
      <c r="A294" s="145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</row>
    <row r="295" spans="1:26" ht="12.75" customHeight="1" x14ac:dyDescent="0.2">
      <c r="A295" s="145"/>
      <c r="B295" s="145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</row>
    <row r="296" spans="1:26" ht="12.75" customHeight="1" x14ac:dyDescent="0.2">
      <c r="A296" s="145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</row>
    <row r="297" spans="1:26" ht="12.75" customHeight="1" x14ac:dyDescent="0.2">
      <c r="A297" s="145"/>
      <c r="B297" s="145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</row>
    <row r="298" spans="1:26" ht="12.75" customHeight="1" x14ac:dyDescent="0.2">
      <c r="A298" s="145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</row>
    <row r="299" spans="1:26" ht="12.75" customHeight="1" x14ac:dyDescent="0.2">
      <c r="A299" s="145"/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</row>
    <row r="300" spans="1:26" ht="12.75" customHeight="1" x14ac:dyDescent="0.2">
      <c r="A300" s="145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</row>
    <row r="301" spans="1:26" ht="12.75" customHeight="1" x14ac:dyDescent="0.2">
      <c r="A301" s="145"/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</row>
    <row r="302" spans="1:26" ht="12.75" customHeight="1" x14ac:dyDescent="0.2">
      <c r="A302" s="145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</row>
    <row r="303" spans="1:26" ht="12.75" customHeight="1" x14ac:dyDescent="0.2">
      <c r="A303" s="145"/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</row>
    <row r="304" spans="1:26" ht="12.75" customHeight="1" x14ac:dyDescent="0.2">
      <c r="A304" s="145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</row>
    <row r="305" spans="1:26" ht="12.75" customHeight="1" x14ac:dyDescent="0.2">
      <c r="A305" s="145"/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</row>
    <row r="306" spans="1:26" ht="12.75" customHeight="1" x14ac:dyDescent="0.2">
      <c r="A306" s="145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</row>
    <row r="307" spans="1:26" ht="12.75" customHeight="1" x14ac:dyDescent="0.2">
      <c r="A307" s="145"/>
      <c r="B307" s="145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</row>
    <row r="308" spans="1:26" ht="12.75" customHeight="1" x14ac:dyDescent="0.2">
      <c r="A308" s="145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</row>
    <row r="309" spans="1:26" ht="12.75" customHeight="1" x14ac:dyDescent="0.2">
      <c r="A309" s="145"/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</row>
    <row r="310" spans="1:26" ht="12.75" customHeight="1" x14ac:dyDescent="0.2">
      <c r="A310" s="145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</row>
    <row r="311" spans="1:26" ht="12.75" customHeight="1" x14ac:dyDescent="0.2">
      <c r="A311" s="145"/>
      <c r="B311" s="145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</row>
    <row r="312" spans="1:26" ht="12.75" customHeight="1" x14ac:dyDescent="0.2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</row>
    <row r="313" spans="1:26" ht="12.75" customHeight="1" x14ac:dyDescent="0.2">
      <c r="A313" s="145"/>
      <c r="B313" s="145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</row>
    <row r="314" spans="1:26" ht="12.75" customHeight="1" x14ac:dyDescent="0.2">
      <c r="A314" s="145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</row>
    <row r="315" spans="1:26" ht="12.75" customHeight="1" x14ac:dyDescent="0.2">
      <c r="A315" s="145"/>
      <c r="B315" s="145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</row>
    <row r="316" spans="1:26" ht="12.75" customHeight="1" x14ac:dyDescent="0.2">
      <c r="A316" s="145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</row>
    <row r="317" spans="1:26" ht="12.75" customHeight="1" x14ac:dyDescent="0.2">
      <c r="A317" s="145"/>
      <c r="B317" s="145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</row>
    <row r="318" spans="1:26" ht="12.75" customHeight="1" x14ac:dyDescent="0.2">
      <c r="A318" s="145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</row>
    <row r="319" spans="1:26" ht="12.75" customHeight="1" x14ac:dyDescent="0.2">
      <c r="A319" s="145"/>
      <c r="B319" s="145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</row>
    <row r="320" spans="1:26" ht="12.75" customHeight="1" x14ac:dyDescent="0.2">
      <c r="A320" s="145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</row>
    <row r="321" spans="1:26" ht="12.75" customHeight="1" x14ac:dyDescent="0.2">
      <c r="A321" s="145"/>
      <c r="B321" s="145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</row>
    <row r="322" spans="1:26" ht="12.75" customHeight="1" x14ac:dyDescent="0.2">
      <c r="A322" s="145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</row>
    <row r="323" spans="1:26" ht="12.75" customHeight="1" x14ac:dyDescent="0.2">
      <c r="A323" s="145"/>
      <c r="B323" s="145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</row>
    <row r="324" spans="1:26" ht="12.75" customHeight="1" x14ac:dyDescent="0.2">
      <c r="A324" s="145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</row>
    <row r="325" spans="1:26" ht="12.75" customHeight="1" x14ac:dyDescent="0.2">
      <c r="A325" s="145"/>
      <c r="B325" s="145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</row>
    <row r="326" spans="1:26" ht="12.75" customHeight="1" x14ac:dyDescent="0.2">
      <c r="A326" s="145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</row>
    <row r="327" spans="1:26" ht="12.75" customHeight="1" x14ac:dyDescent="0.2">
      <c r="A327" s="145"/>
      <c r="B327" s="145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</row>
    <row r="328" spans="1:26" ht="12.75" customHeight="1" x14ac:dyDescent="0.2">
      <c r="A328" s="145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</row>
    <row r="329" spans="1:26" ht="12.75" customHeight="1" x14ac:dyDescent="0.2">
      <c r="A329" s="145"/>
      <c r="B329" s="145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</row>
    <row r="330" spans="1:26" ht="12.75" customHeight="1" x14ac:dyDescent="0.2">
      <c r="A330" s="145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</row>
    <row r="331" spans="1:26" ht="12.75" customHeight="1" x14ac:dyDescent="0.2">
      <c r="A331" s="145"/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</row>
    <row r="332" spans="1:26" ht="12.75" customHeight="1" x14ac:dyDescent="0.2">
      <c r="A332" s="145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</row>
    <row r="333" spans="1:26" ht="12.75" customHeight="1" x14ac:dyDescent="0.2">
      <c r="A333" s="145"/>
      <c r="B333" s="145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</row>
    <row r="334" spans="1:26" ht="12.75" customHeight="1" x14ac:dyDescent="0.2">
      <c r="A334" s="145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</row>
    <row r="335" spans="1:26" ht="12.75" customHeight="1" x14ac:dyDescent="0.2">
      <c r="A335" s="145"/>
      <c r="B335" s="145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</row>
    <row r="336" spans="1:26" ht="12.75" customHeight="1" x14ac:dyDescent="0.2">
      <c r="A336" s="145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</row>
    <row r="337" spans="1:26" ht="12.75" customHeight="1" x14ac:dyDescent="0.2">
      <c r="A337" s="145"/>
      <c r="B337" s="145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</row>
    <row r="338" spans="1:26" ht="12.75" customHeight="1" x14ac:dyDescent="0.2">
      <c r="A338" s="145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</row>
    <row r="339" spans="1:26" ht="12.75" customHeight="1" x14ac:dyDescent="0.2">
      <c r="A339" s="145"/>
      <c r="B339" s="145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</row>
    <row r="340" spans="1:26" ht="12.75" customHeight="1" x14ac:dyDescent="0.2">
      <c r="A340" s="145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</row>
    <row r="341" spans="1:26" ht="12.75" customHeight="1" x14ac:dyDescent="0.2">
      <c r="A341" s="145"/>
      <c r="B341" s="145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</row>
    <row r="342" spans="1:26" ht="12.75" customHeight="1" x14ac:dyDescent="0.2">
      <c r="A342" s="145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</row>
    <row r="343" spans="1:26" ht="12.75" customHeight="1" x14ac:dyDescent="0.2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</row>
    <row r="344" spans="1:26" ht="12.75" customHeight="1" x14ac:dyDescent="0.2">
      <c r="A344" s="145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</row>
    <row r="345" spans="1:26" ht="12.75" customHeight="1" x14ac:dyDescent="0.2">
      <c r="A345" s="145"/>
      <c r="B345" s="145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</row>
    <row r="346" spans="1:26" ht="12.75" customHeight="1" x14ac:dyDescent="0.2">
      <c r="A346" s="145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</row>
    <row r="347" spans="1:26" ht="12.75" customHeight="1" x14ac:dyDescent="0.2">
      <c r="A347" s="145"/>
      <c r="B347" s="145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</row>
    <row r="348" spans="1:26" ht="12.75" customHeight="1" x14ac:dyDescent="0.2">
      <c r="A348" s="145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</row>
    <row r="349" spans="1:26" ht="12.75" customHeight="1" x14ac:dyDescent="0.2">
      <c r="A349" s="145"/>
      <c r="B349" s="145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</row>
    <row r="350" spans="1:26" ht="12.75" customHeight="1" x14ac:dyDescent="0.2">
      <c r="A350" s="145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</row>
    <row r="351" spans="1:26" ht="12.75" customHeight="1" x14ac:dyDescent="0.2">
      <c r="A351" s="145"/>
      <c r="B351" s="145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</row>
    <row r="352" spans="1:26" ht="12.75" customHeight="1" x14ac:dyDescent="0.2">
      <c r="A352" s="145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</row>
    <row r="353" spans="1:26" ht="12.75" customHeight="1" x14ac:dyDescent="0.2">
      <c r="A353" s="145"/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</row>
    <row r="354" spans="1:26" ht="12.75" customHeight="1" x14ac:dyDescent="0.2">
      <c r="A354" s="145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</row>
    <row r="355" spans="1:26" ht="12.75" customHeight="1" x14ac:dyDescent="0.2">
      <c r="A355" s="145"/>
      <c r="B355" s="145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</row>
    <row r="356" spans="1:26" ht="12.75" customHeight="1" x14ac:dyDescent="0.2">
      <c r="A356" s="145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</row>
    <row r="357" spans="1:26" ht="12.75" customHeight="1" x14ac:dyDescent="0.2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</row>
    <row r="358" spans="1:26" ht="12.75" customHeight="1" x14ac:dyDescent="0.2">
      <c r="A358" s="145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</row>
    <row r="359" spans="1:26" ht="12.75" customHeight="1" x14ac:dyDescent="0.2">
      <c r="A359" s="145"/>
      <c r="B359" s="145"/>
      <c r="C359" s="145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</row>
    <row r="360" spans="1:26" ht="12.75" customHeight="1" x14ac:dyDescent="0.2">
      <c r="A360" s="145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</row>
    <row r="361" spans="1:26" ht="12.75" customHeight="1" x14ac:dyDescent="0.2">
      <c r="A361" s="145"/>
      <c r="B361" s="145"/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</row>
    <row r="362" spans="1:26" ht="12.75" customHeight="1" x14ac:dyDescent="0.2">
      <c r="A362" s="145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</row>
    <row r="363" spans="1:26" ht="12.75" customHeight="1" x14ac:dyDescent="0.2">
      <c r="A363" s="145"/>
      <c r="B363" s="145"/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</row>
    <row r="364" spans="1:26" ht="12.75" customHeight="1" x14ac:dyDescent="0.2">
      <c r="A364" s="145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</row>
    <row r="365" spans="1:26" ht="12.75" customHeight="1" x14ac:dyDescent="0.2">
      <c r="A365" s="145"/>
      <c r="B365" s="145"/>
      <c r="C365" s="145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</row>
    <row r="366" spans="1:26" ht="12.75" customHeight="1" x14ac:dyDescent="0.2">
      <c r="A366" s="145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</row>
    <row r="367" spans="1:26" ht="12.75" customHeight="1" x14ac:dyDescent="0.2">
      <c r="A367" s="145"/>
      <c r="B367" s="145"/>
      <c r="C367" s="145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</row>
    <row r="368" spans="1:26" ht="12.75" customHeight="1" x14ac:dyDescent="0.2">
      <c r="A368" s="145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</row>
    <row r="369" spans="1:26" ht="12.75" customHeight="1" x14ac:dyDescent="0.2">
      <c r="A369" s="145"/>
      <c r="B369" s="145"/>
      <c r="C369" s="145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</row>
    <row r="370" spans="1:26" ht="12.75" customHeight="1" x14ac:dyDescent="0.2">
      <c r="A370" s="145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</row>
    <row r="371" spans="1:26" ht="12.75" customHeight="1" x14ac:dyDescent="0.2">
      <c r="A371" s="145"/>
      <c r="B371" s="145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</row>
    <row r="372" spans="1:26" ht="12.75" customHeight="1" x14ac:dyDescent="0.2">
      <c r="A372" s="145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</row>
    <row r="373" spans="1:26" ht="12.75" customHeight="1" x14ac:dyDescent="0.2">
      <c r="A373" s="145"/>
      <c r="B373" s="145"/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</row>
    <row r="374" spans="1:26" ht="12.75" customHeight="1" x14ac:dyDescent="0.2">
      <c r="A374" s="145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</row>
    <row r="375" spans="1:26" ht="12.75" customHeight="1" x14ac:dyDescent="0.2">
      <c r="A375" s="145"/>
      <c r="B375" s="145"/>
      <c r="C375" s="145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</row>
    <row r="376" spans="1:26" ht="12.75" customHeight="1" x14ac:dyDescent="0.2">
      <c r="A376" s="145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</row>
    <row r="377" spans="1:26" ht="12.75" customHeight="1" x14ac:dyDescent="0.2">
      <c r="A377" s="145"/>
      <c r="B377" s="145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</row>
    <row r="378" spans="1:26" ht="12.75" customHeight="1" x14ac:dyDescent="0.2">
      <c r="A378" s="145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</row>
    <row r="379" spans="1:26" ht="12.75" customHeight="1" x14ac:dyDescent="0.2">
      <c r="A379" s="145"/>
      <c r="B379" s="145"/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</row>
    <row r="380" spans="1:26" ht="12.75" customHeight="1" x14ac:dyDescent="0.2">
      <c r="A380" s="145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</row>
    <row r="381" spans="1:26" ht="12.75" customHeight="1" x14ac:dyDescent="0.2">
      <c r="A381" s="145"/>
      <c r="B381" s="145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</row>
    <row r="382" spans="1:26" ht="12.75" customHeight="1" x14ac:dyDescent="0.2">
      <c r="A382" s="145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</row>
    <row r="383" spans="1:26" ht="12.75" customHeight="1" x14ac:dyDescent="0.2">
      <c r="A383" s="145"/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</row>
    <row r="384" spans="1:26" ht="12.75" customHeight="1" x14ac:dyDescent="0.2">
      <c r="A384" s="145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</row>
    <row r="385" spans="1:26" ht="12.75" customHeight="1" x14ac:dyDescent="0.2">
      <c r="A385" s="145"/>
      <c r="B385" s="145"/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</row>
    <row r="386" spans="1:26" ht="12.75" customHeight="1" x14ac:dyDescent="0.2">
      <c r="A386" s="145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</row>
    <row r="387" spans="1:26" ht="12.75" customHeight="1" x14ac:dyDescent="0.2">
      <c r="A387" s="145"/>
      <c r="B387" s="145"/>
      <c r="C387" s="145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</row>
    <row r="388" spans="1:26" ht="12.75" customHeight="1" x14ac:dyDescent="0.2">
      <c r="A388" s="145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</row>
    <row r="389" spans="1:26" ht="12.75" customHeight="1" x14ac:dyDescent="0.2">
      <c r="A389" s="145"/>
      <c r="B389" s="145"/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</row>
    <row r="390" spans="1:26" ht="12.75" customHeight="1" x14ac:dyDescent="0.2">
      <c r="A390" s="145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</row>
    <row r="391" spans="1:26" ht="12.75" customHeight="1" x14ac:dyDescent="0.2">
      <c r="A391" s="145"/>
      <c r="B391" s="145"/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</row>
    <row r="392" spans="1:26" ht="12.75" customHeight="1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</row>
    <row r="393" spans="1:26" ht="12.75" customHeight="1" x14ac:dyDescent="0.2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</row>
    <row r="394" spans="1:26" ht="12.75" customHeight="1" x14ac:dyDescent="0.2">
      <c r="A394" s="145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</row>
    <row r="395" spans="1:26" ht="12.75" customHeight="1" x14ac:dyDescent="0.2">
      <c r="A395" s="145"/>
      <c r="B395" s="145"/>
      <c r="C395" s="145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</row>
    <row r="396" spans="1:26" ht="12.75" customHeight="1" x14ac:dyDescent="0.2">
      <c r="A396" s="145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</row>
    <row r="397" spans="1:26" ht="12.75" customHeight="1" x14ac:dyDescent="0.2">
      <c r="A397" s="145"/>
      <c r="B397" s="145"/>
      <c r="C397" s="145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</row>
    <row r="398" spans="1:26" ht="12.75" customHeight="1" x14ac:dyDescent="0.2">
      <c r="A398" s="145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</row>
    <row r="399" spans="1:26" ht="12.75" customHeight="1" x14ac:dyDescent="0.2">
      <c r="A399" s="145"/>
      <c r="B399" s="145"/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</row>
    <row r="400" spans="1:26" ht="12.75" customHeight="1" x14ac:dyDescent="0.2">
      <c r="A400" s="145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</row>
    <row r="401" spans="1:26" ht="12.75" customHeight="1" x14ac:dyDescent="0.2">
      <c r="A401" s="145"/>
      <c r="B401" s="145"/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</row>
    <row r="402" spans="1:26" ht="12.75" customHeight="1" x14ac:dyDescent="0.2">
      <c r="A402" s="145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</row>
    <row r="403" spans="1:26" ht="12.75" customHeight="1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</row>
    <row r="404" spans="1:26" ht="12.75" customHeight="1" x14ac:dyDescent="0.2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</row>
    <row r="405" spans="1:26" ht="12.75" customHeight="1" x14ac:dyDescent="0.2">
      <c r="A405" s="145"/>
      <c r="B405" s="145"/>
      <c r="C405" s="145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</row>
    <row r="406" spans="1:26" ht="12.75" customHeight="1" x14ac:dyDescent="0.2">
      <c r="A406" s="145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</row>
    <row r="407" spans="1:26" ht="12.75" customHeight="1" x14ac:dyDescent="0.2">
      <c r="A407" s="145"/>
      <c r="B407" s="145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</row>
    <row r="408" spans="1:26" ht="12.75" customHeight="1" x14ac:dyDescent="0.2">
      <c r="A408" s="145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</row>
    <row r="409" spans="1:26" ht="12.75" customHeight="1" x14ac:dyDescent="0.2">
      <c r="A409" s="145"/>
      <c r="B409" s="145"/>
      <c r="C409" s="145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</row>
    <row r="410" spans="1:26" ht="12.75" customHeight="1" x14ac:dyDescent="0.2">
      <c r="A410" s="145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</row>
    <row r="411" spans="1:26" ht="12.75" customHeight="1" x14ac:dyDescent="0.2">
      <c r="A411" s="145"/>
      <c r="B411" s="145"/>
      <c r="C411" s="145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</row>
    <row r="412" spans="1:26" ht="12.75" customHeight="1" x14ac:dyDescent="0.2">
      <c r="A412" s="145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</row>
    <row r="413" spans="1:26" ht="12.75" customHeight="1" x14ac:dyDescent="0.2">
      <c r="A413" s="145"/>
      <c r="B413" s="145"/>
      <c r="C413" s="145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</row>
    <row r="414" spans="1:26" ht="12.75" customHeight="1" x14ac:dyDescent="0.2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</row>
    <row r="415" spans="1:26" ht="12.75" customHeight="1" x14ac:dyDescent="0.2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</row>
    <row r="416" spans="1:26" ht="12.75" customHeight="1" x14ac:dyDescent="0.2">
      <c r="A416" s="145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</row>
    <row r="417" spans="1:26" ht="12.75" customHeight="1" x14ac:dyDescent="0.2">
      <c r="A417" s="145"/>
      <c r="B417" s="145"/>
      <c r="C417" s="145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</row>
    <row r="418" spans="1:26" ht="12.75" customHeight="1" x14ac:dyDescent="0.2">
      <c r="A418" s="145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</row>
    <row r="419" spans="1:26" ht="12.75" customHeight="1" x14ac:dyDescent="0.2">
      <c r="A419" s="145"/>
      <c r="B419" s="145"/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</row>
    <row r="420" spans="1:26" ht="12.75" customHeight="1" x14ac:dyDescent="0.2">
      <c r="A420" s="145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</row>
    <row r="421" spans="1:26" ht="12.75" customHeight="1" x14ac:dyDescent="0.2">
      <c r="A421" s="145"/>
      <c r="B421" s="145"/>
      <c r="C421" s="145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</row>
    <row r="422" spans="1:26" ht="12.75" customHeight="1" x14ac:dyDescent="0.2">
      <c r="A422" s="145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</row>
    <row r="423" spans="1:26" ht="12.75" customHeight="1" x14ac:dyDescent="0.2">
      <c r="A423" s="145"/>
      <c r="B423" s="145"/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</row>
    <row r="424" spans="1:26" ht="12.75" customHeight="1" x14ac:dyDescent="0.2">
      <c r="A424" s="145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</row>
    <row r="425" spans="1:26" ht="12.75" customHeight="1" x14ac:dyDescent="0.2">
      <c r="A425" s="145"/>
      <c r="B425" s="145"/>
      <c r="C425" s="145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</row>
    <row r="426" spans="1:26" ht="12.75" customHeight="1" x14ac:dyDescent="0.2">
      <c r="A426" s="145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</row>
    <row r="427" spans="1:26" ht="12.75" customHeight="1" x14ac:dyDescent="0.2">
      <c r="A427" s="145"/>
      <c r="B427" s="145"/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</row>
    <row r="428" spans="1:26" ht="12.75" customHeight="1" x14ac:dyDescent="0.2">
      <c r="A428" s="145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</row>
    <row r="429" spans="1:26" ht="12.75" customHeight="1" x14ac:dyDescent="0.2">
      <c r="A429" s="145"/>
      <c r="B429" s="145"/>
      <c r="C429" s="145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</row>
    <row r="430" spans="1:26" ht="12.75" customHeight="1" x14ac:dyDescent="0.2">
      <c r="A430" s="145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</row>
    <row r="431" spans="1:26" ht="12.75" customHeight="1" x14ac:dyDescent="0.2">
      <c r="A431" s="145"/>
      <c r="B431" s="145"/>
      <c r="C431" s="145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</row>
    <row r="432" spans="1:26" ht="12.75" customHeight="1" x14ac:dyDescent="0.2">
      <c r="A432" s="145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</row>
    <row r="433" spans="1:26" ht="12.75" customHeight="1" x14ac:dyDescent="0.2">
      <c r="A433" s="145"/>
      <c r="B433" s="145"/>
      <c r="C433" s="145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</row>
    <row r="434" spans="1:26" ht="12.75" customHeight="1" x14ac:dyDescent="0.2">
      <c r="A434" s="145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</row>
    <row r="435" spans="1:26" ht="12.75" customHeight="1" x14ac:dyDescent="0.2">
      <c r="A435" s="145"/>
      <c r="B435" s="145"/>
      <c r="C435" s="145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</row>
    <row r="436" spans="1:26" ht="12.75" customHeight="1" x14ac:dyDescent="0.2">
      <c r="A436" s="145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</row>
    <row r="437" spans="1:26" ht="12.75" customHeight="1" x14ac:dyDescent="0.2">
      <c r="A437" s="145"/>
      <c r="B437" s="145"/>
      <c r="C437" s="145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</row>
    <row r="438" spans="1:26" ht="12.75" customHeight="1" x14ac:dyDescent="0.2">
      <c r="A438" s="145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</row>
    <row r="439" spans="1:26" ht="12.75" customHeight="1" x14ac:dyDescent="0.2">
      <c r="A439" s="145"/>
      <c r="B439" s="145"/>
      <c r="C439" s="145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</row>
    <row r="440" spans="1:26" ht="12.75" customHeight="1" x14ac:dyDescent="0.2">
      <c r="A440" s="145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</row>
    <row r="441" spans="1:26" ht="12.75" customHeight="1" x14ac:dyDescent="0.2">
      <c r="A441" s="145"/>
      <c r="B441" s="145"/>
      <c r="C441" s="145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</row>
    <row r="442" spans="1:26" ht="12.75" customHeight="1" x14ac:dyDescent="0.2">
      <c r="A442" s="145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</row>
    <row r="443" spans="1:26" ht="12.75" customHeight="1" x14ac:dyDescent="0.2">
      <c r="A443" s="145"/>
      <c r="B443" s="145"/>
      <c r="C443" s="145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</row>
    <row r="444" spans="1:26" ht="12.75" customHeight="1" x14ac:dyDescent="0.2">
      <c r="A444" s="145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</row>
    <row r="445" spans="1:26" ht="12.75" customHeight="1" x14ac:dyDescent="0.2">
      <c r="A445" s="145"/>
      <c r="B445" s="145"/>
      <c r="C445" s="145"/>
      <c r="D445" s="145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</row>
    <row r="446" spans="1:26" ht="12.75" customHeight="1" x14ac:dyDescent="0.2">
      <c r="A446" s="145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</row>
    <row r="447" spans="1:26" ht="12.75" customHeight="1" x14ac:dyDescent="0.2">
      <c r="A447" s="145"/>
      <c r="B447" s="145"/>
      <c r="C447" s="145"/>
      <c r="D447" s="145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</row>
    <row r="448" spans="1:26" ht="12.75" customHeight="1" x14ac:dyDescent="0.2">
      <c r="A448" s="145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</row>
    <row r="449" spans="1:26" ht="12.75" customHeight="1" x14ac:dyDescent="0.2">
      <c r="A449" s="145"/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</row>
    <row r="450" spans="1:26" ht="12.75" customHeight="1" x14ac:dyDescent="0.2">
      <c r="A450" s="145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</row>
    <row r="451" spans="1:26" ht="12.75" customHeight="1" x14ac:dyDescent="0.2">
      <c r="A451" s="145"/>
      <c r="B451" s="145"/>
      <c r="C451" s="145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</row>
    <row r="452" spans="1:26" ht="12.75" customHeight="1" x14ac:dyDescent="0.2">
      <c r="A452" s="145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</row>
    <row r="453" spans="1:26" ht="12.75" customHeight="1" x14ac:dyDescent="0.2">
      <c r="A453" s="145"/>
      <c r="B453" s="145"/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</row>
    <row r="454" spans="1:26" ht="12.75" customHeight="1" x14ac:dyDescent="0.2">
      <c r="A454" s="145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</row>
    <row r="455" spans="1:26" ht="12.75" customHeight="1" x14ac:dyDescent="0.2">
      <c r="A455" s="145"/>
      <c r="B455" s="145"/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</row>
    <row r="456" spans="1:26" ht="12.75" customHeight="1" x14ac:dyDescent="0.2">
      <c r="A456" s="145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</row>
    <row r="457" spans="1:26" ht="12.75" customHeight="1" x14ac:dyDescent="0.2">
      <c r="A457" s="145"/>
      <c r="B457" s="145"/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</row>
    <row r="458" spans="1:26" ht="12.75" customHeight="1" x14ac:dyDescent="0.2">
      <c r="A458" s="145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</row>
    <row r="459" spans="1:26" ht="12.75" customHeight="1" x14ac:dyDescent="0.2">
      <c r="A459" s="145"/>
      <c r="B459" s="145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</row>
    <row r="460" spans="1:26" ht="12.75" customHeight="1" x14ac:dyDescent="0.2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</row>
    <row r="461" spans="1:26" ht="12.75" customHeight="1" x14ac:dyDescent="0.2">
      <c r="A461" s="145"/>
      <c r="B461" s="145"/>
      <c r="C461" s="145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</row>
    <row r="462" spans="1:26" ht="12.75" customHeight="1" x14ac:dyDescent="0.2">
      <c r="A462" s="145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</row>
    <row r="463" spans="1:26" ht="12.75" customHeight="1" x14ac:dyDescent="0.2">
      <c r="A463" s="145"/>
      <c r="B463" s="145"/>
      <c r="C463" s="145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</row>
    <row r="464" spans="1:26" ht="12.75" customHeight="1" x14ac:dyDescent="0.2">
      <c r="A464" s="145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</row>
    <row r="465" spans="1:26" ht="12.75" customHeight="1" x14ac:dyDescent="0.2">
      <c r="A465" s="145"/>
      <c r="B465" s="145"/>
      <c r="C465" s="145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</row>
    <row r="466" spans="1:26" ht="12.75" customHeight="1" x14ac:dyDescent="0.2">
      <c r="A466" s="145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</row>
    <row r="467" spans="1:26" ht="12.75" customHeight="1" x14ac:dyDescent="0.2">
      <c r="A467" s="145"/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</row>
    <row r="468" spans="1:26" ht="12.75" customHeight="1" x14ac:dyDescent="0.2">
      <c r="A468" s="145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</row>
    <row r="469" spans="1:26" ht="12.75" customHeight="1" x14ac:dyDescent="0.2">
      <c r="A469" s="145"/>
      <c r="B469" s="145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</row>
    <row r="470" spans="1:26" ht="12.75" customHeight="1" x14ac:dyDescent="0.2">
      <c r="A470" s="145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</row>
    <row r="471" spans="1:26" ht="12.75" customHeight="1" x14ac:dyDescent="0.2">
      <c r="A471" s="145"/>
      <c r="B471" s="145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</row>
    <row r="472" spans="1:26" ht="12.75" customHeight="1" x14ac:dyDescent="0.2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</row>
    <row r="473" spans="1:26" ht="12.75" customHeight="1" x14ac:dyDescent="0.2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</row>
    <row r="474" spans="1:26" ht="12.75" customHeight="1" x14ac:dyDescent="0.2">
      <c r="A474" s="145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</row>
    <row r="475" spans="1:26" ht="12.75" customHeight="1" x14ac:dyDescent="0.2">
      <c r="A475" s="145"/>
      <c r="B475" s="145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</row>
    <row r="476" spans="1:26" ht="12.75" customHeight="1" x14ac:dyDescent="0.2">
      <c r="A476" s="145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</row>
    <row r="477" spans="1:26" ht="12.75" customHeight="1" x14ac:dyDescent="0.2">
      <c r="A477" s="145"/>
      <c r="B477" s="145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</row>
    <row r="478" spans="1:26" ht="12.75" customHeight="1" x14ac:dyDescent="0.2">
      <c r="A478" s="145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</row>
    <row r="479" spans="1:26" ht="12.75" customHeight="1" x14ac:dyDescent="0.2">
      <c r="A479" s="145"/>
      <c r="B479" s="145"/>
      <c r="C479" s="145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</row>
    <row r="480" spans="1:26" ht="12.75" customHeight="1" x14ac:dyDescent="0.2">
      <c r="A480" s="145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</row>
    <row r="481" spans="1:26" ht="12.75" customHeight="1" x14ac:dyDescent="0.2">
      <c r="A481" s="145"/>
      <c r="B481" s="145"/>
      <c r="C481" s="145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</row>
    <row r="482" spans="1:26" ht="12.75" customHeight="1" x14ac:dyDescent="0.2">
      <c r="A482" s="145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</row>
    <row r="483" spans="1:26" ht="12.75" customHeight="1" x14ac:dyDescent="0.2">
      <c r="A483" s="145"/>
      <c r="B483" s="145"/>
      <c r="C483" s="145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</row>
    <row r="484" spans="1:26" ht="12.75" customHeight="1" x14ac:dyDescent="0.2">
      <c r="A484" s="145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</row>
    <row r="485" spans="1:26" ht="12.75" customHeight="1" x14ac:dyDescent="0.2">
      <c r="A485" s="145"/>
      <c r="B485" s="145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</row>
    <row r="486" spans="1:26" ht="12.75" customHeight="1" x14ac:dyDescent="0.2">
      <c r="A486" s="145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</row>
    <row r="487" spans="1:26" ht="12.75" customHeight="1" x14ac:dyDescent="0.2">
      <c r="A487" s="145"/>
      <c r="B487" s="145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</row>
    <row r="488" spans="1:26" ht="12.75" customHeight="1" x14ac:dyDescent="0.2">
      <c r="A488" s="145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</row>
    <row r="489" spans="1:26" ht="12.75" customHeight="1" x14ac:dyDescent="0.2">
      <c r="A489" s="145"/>
      <c r="B489" s="145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</row>
    <row r="490" spans="1:26" ht="12.75" customHeight="1" x14ac:dyDescent="0.2">
      <c r="A490" s="145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</row>
    <row r="491" spans="1:26" ht="12.75" customHeight="1" x14ac:dyDescent="0.2">
      <c r="A491" s="145"/>
      <c r="B491" s="145"/>
      <c r="C491" s="145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</row>
    <row r="492" spans="1:26" ht="12.75" customHeight="1" x14ac:dyDescent="0.2">
      <c r="A492" s="145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</row>
    <row r="493" spans="1:26" ht="12.75" customHeight="1" x14ac:dyDescent="0.2">
      <c r="A493" s="145"/>
      <c r="B493" s="145"/>
      <c r="C493" s="145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</row>
    <row r="494" spans="1:26" ht="12.75" customHeight="1" x14ac:dyDescent="0.2">
      <c r="A494" s="145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</row>
    <row r="495" spans="1:26" ht="12.75" customHeight="1" x14ac:dyDescent="0.2">
      <c r="A495" s="145"/>
      <c r="B495" s="145"/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</row>
    <row r="496" spans="1:26" ht="12.75" customHeight="1" x14ac:dyDescent="0.2">
      <c r="A496" s="145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</row>
    <row r="497" spans="1:26" ht="12.75" customHeight="1" x14ac:dyDescent="0.2">
      <c r="A497" s="145"/>
      <c r="B497" s="145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</row>
    <row r="498" spans="1:26" ht="12.75" customHeight="1" x14ac:dyDescent="0.2">
      <c r="A498" s="145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</row>
    <row r="499" spans="1:26" ht="12.75" customHeight="1" x14ac:dyDescent="0.2">
      <c r="A499" s="145"/>
      <c r="B499" s="145"/>
      <c r="C499" s="145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</row>
    <row r="500" spans="1:26" ht="12.75" customHeight="1" x14ac:dyDescent="0.2">
      <c r="A500" s="145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</row>
    <row r="501" spans="1:26" ht="12.75" customHeight="1" x14ac:dyDescent="0.2">
      <c r="A501" s="145"/>
      <c r="B501" s="145"/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</row>
    <row r="502" spans="1:26" ht="12.75" customHeight="1" x14ac:dyDescent="0.2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</row>
    <row r="503" spans="1:26" ht="12.75" customHeight="1" x14ac:dyDescent="0.2">
      <c r="A503" s="145"/>
      <c r="B503" s="145"/>
      <c r="C503" s="145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</row>
    <row r="504" spans="1:26" ht="12.75" customHeight="1" x14ac:dyDescent="0.2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</row>
    <row r="505" spans="1:26" ht="12.75" customHeight="1" x14ac:dyDescent="0.2">
      <c r="A505" s="145"/>
      <c r="B505" s="145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</row>
    <row r="506" spans="1:26" ht="12.75" customHeight="1" x14ac:dyDescent="0.2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</row>
    <row r="507" spans="1:26" ht="12.75" customHeight="1" x14ac:dyDescent="0.2">
      <c r="A507" s="145"/>
      <c r="B507" s="145"/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</row>
    <row r="508" spans="1:26" ht="12.75" customHeight="1" x14ac:dyDescent="0.2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</row>
    <row r="509" spans="1:26" ht="12.75" customHeight="1" x14ac:dyDescent="0.2">
      <c r="A509" s="145"/>
      <c r="B509" s="145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</row>
    <row r="510" spans="1:26" ht="12.75" customHeight="1" x14ac:dyDescent="0.2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</row>
    <row r="511" spans="1:26" ht="12.75" customHeight="1" x14ac:dyDescent="0.2">
      <c r="A511" s="145"/>
      <c r="B511" s="145"/>
      <c r="C511" s="145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</row>
    <row r="512" spans="1:26" ht="12.75" customHeight="1" x14ac:dyDescent="0.2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</row>
    <row r="513" spans="1:26" ht="12.75" customHeight="1" x14ac:dyDescent="0.2">
      <c r="A513" s="145"/>
      <c r="B513" s="145"/>
      <c r="C513" s="145"/>
      <c r="D513" s="145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</row>
    <row r="514" spans="1:26" ht="12.75" customHeight="1" x14ac:dyDescent="0.2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</row>
    <row r="515" spans="1:26" ht="12.75" customHeight="1" x14ac:dyDescent="0.2">
      <c r="A515" s="145"/>
      <c r="B515" s="145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</row>
    <row r="516" spans="1:26" ht="12.75" customHeight="1" x14ac:dyDescent="0.2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</row>
    <row r="517" spans="1:26" ht="12.75" customHeight="1" x14ac:dyDescent="0.2">
      <c r="A517" s="145"/>
      <c r="B517" s="145"/>
      <c r="C517" s="145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</row>
    <row r="518" spans="1:26" ht="12.75" customHeight="1" x14ac:dyDescent="0.2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</row>
    <row r="519" spans="1:26" ht="12.75" customHeight="1" x14ac:dyDescent="0.2">
      <c r="A519" s="145"/>
      <c r="B519" s="145"/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</row>
    <row r="520" spans="1:26" ht="12.75" customHeight="1" x14ac:dyDescent="0.2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</row>
    <row r="521" spans="1:26" ht="12.75" customHeight="1" x14ac:dyDescent="0.2">
      <c r="A521" s="145"/>
      <c r="B521" s="145"/>
      <c r="C521" s="145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</row>
    <row r="522" spans="1:26" ht="12.75" customHeight="1" x14ac:dyDescent="0.2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</row>
    <row r="523" spans="1:26" ht="12.75" customHeight="1" x14ac:dyDescent="0.2">
      <c r="A523" s="145"/>
      <c r="B523" s="145"/>
      <c r="C523" s="145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</row>
    <row r="524" spans="1:26" ht="12.75" customHeight="1" x14ac:dyDescent="0.2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</row>
    <row r="525" spans="1:26" ht="12.75" customHeight="1" x14ac:dyDescent="0.2">
      <c r="A525" s="145"/>
      <c r="B525" s="145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</row>
    <row r="526" spans="1:26" ht="12.75" customHeight="1" x14ac:dyDescent="0.2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</row>
    <row r="527" spans="1:26" ht="12.75" customHeight="1" x14ac:dyDescent="0.2">
      <c r="A527" s="145"/>
      <c r="B527" s="145"/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</row>
    <row r="528" spans="1:26" ht="12.75" customHeight="1" x14ac:dyDescent="0.2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</row>
    <row r="529" spans="1:26" ht="12.75" customHeight="1" x14ac:dyDescent="0.2">
      <c r="A529" s="145"/>
      <c r="B529" s="145"/>
      <c r="C529" s="145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</row>
    <row r="530" spans="1:26" ht="12.75" customHeight="1" x14ac:dyDescent="0.2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</row>
    <row r="531" spans="1:26" ht="12.75" customHeight="1" x14ac:dyDescent="0.2">
      <c r="A531" s="145"/>
      <c r="B531" s="145"/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</row>
    <row r="532" spans="1:26" ht="12.75" customHeight="1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</row>
    <row r="533" spans="1:26" ht="12.75" customHeight="1" x14ac:dyDescent="0.2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</row>
    <row r="534" spans="1:26" ht="12.75" customHeight="1" x14ac:dyDescent="0.2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</row>
    <row r="535" spans="1:26" ht="12.75" customHeight="1" x14ac:dyDescent="0.2">
      <c r="A535" s="145"/>
      <c r="B535" s="145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</row>
    <row r="536" spans="1:26" ht="12.75" customHeight="1" x14ac:dyDescent="0.2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</row>
    <row r="537" spans="1:26" ht="12.75" customHeight="1" x14ac:dyDescent="0.2">
      <c r="A537" s="145"/>
      <c r="B537" s="145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</row>
    <row r="538" spans="1:26" ht="12.75" customHeight="1" x14ac:dyDescent="0.2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</row>
    <row r="539" spans="1:26" ht="12.75" customHeight="1" x14ac:dyDescent="0.2">
      <c r="A539" s="145"/>
      <c r="B539" s="145"/>
      <c r="C539" s="145"/>
      <c r="D539" s="145"/>
      <c r="E539" s="145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</row>
    <row r="540" spans="1:26" ht="12.75" customHeight="1" x14ac:dyDescent="0.2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</row>
    <row r="541" spans="1:26" ht="12.75" customHeight="1" x14ac:dyDescent="0.2">
      <c r="A541" s="145"/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</row>
    <row r="542" spans="1:26" ht="12.75" customHeight="1" x14ac:dyDescent="0.2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</row>
    <row r="543" spans="1:26" ht="12.75" customHeight="1" x14ac:dyDescent="0.2">
      <c r="A543" s="145"/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</row>
    <row r="544" spans="1:26" ht="12.75" customHeight="1" x14ac:dyDescent="0.2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</row>
    <row r="545" spans="1:26" ht="12.75" customHeight="1" x14ac:dyDescent="0.2">
      <c r="A545" s="145"/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</row>
    <row r="546" spans="1:26" ht="12.75" customHeight="1" x14ac:dyDescent="0.2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</row>
    <row r="547" spans="1:26" ht="12.75" customHeight="1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</row>
    <row r="548" spans="1:26" ht="12.75" customHeight="1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</row>
    <row r="549" spans="1:26" ht="12.75" customHeight="1" x14ac:dyDescent="0.2">
      <c r="A549" s="145"/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</row>
    <row r="550" spans="1:26" ht="12.75" customHeight="1" x14ac:dyDescent="0.2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</row>
    <row r="551" spans="1:26" ht="12.75" customHeight="1" x14ac:dyDescent="0.2">
      <c r="A551" s="145"/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</row>
    <row r="552" spans="1:26" ht="12.75" customHeight="1" x14ac:dyDescent="0.2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</row>
    <row r="553" spans="1:26" ht="12.75" customHeight="1" x14ac:dyDescent="0.2">
      <c r="A553" s="145"/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</row>
    <row r="554" spans="1:26" ht="12.75" customHeight="1" x14ac:dyDescent="0.2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</row>
    <row r="555" spans="1:26" ht="12.75" customHeight="1" x14ac:dyDescent="0.2">
      <c r="A555" s="145"/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</row>
    <row r="556" spans="1:26" ht="12.75" customHeight="1" x14ac:dyDescent="0.2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</row>
    <row r="557" spans="1:26" ht="12.75" customHeight="1" x14ac:dyDescent="0.2">
      <c r="A557" s="145"/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</row>
    <row r="558" spans="1:26" ht="12.75" customHeight="1" x14ac:dyDescent="0.2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</row>
    <row r="559" spans="1:26" ht="12.75" customHeight="1" x14ac:dyDescent="0.2">
      <c r="A559" s="145"/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</row>
    <row r="560" spans="1:26" ht="12.75" customHeight="1" x14ac:dyDescent="0.2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</row>
    <row r="561" spans="1:26" ht="12.75" customHeight="1" x14ac:dyDescent="0.2">
      <c r="A561" s="145"/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</row>
    <row r="562" spans="1:26" ht="12.75" customHeight="1" x14ac:dyDescent="0.2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</row>
    <row r="563" spans="1:26" ht="12.75" customHeight="1" x14ac:dyDescent="0.2">
      <c r="A563" s="145"/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</row>
    <row r="564" spans="1:26" ht="12.75" customHeight="1" x14ac:dyDescent="0.2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</row>
    <row r="565" spans="1:26" ht="12.75" customHeight="1" x14ac:dyDescent="0.2">
      <c r="A565" s="145"/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</row>
    <row r="566" spans="1:26" ht="12.75" customHeight="1" x14ac:dyDescent="0.2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</row>
    <row r="567" spans="1:26" ht="12.75" customHeight="1" x14ac:dyDescent="0.2">
      <c r="A567" s="145"/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</row>
    <row r="568" spans="1:26" ht="12.75" customHeight="1" x14ac:dyDescent="0.2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</row>
    <row r="569" spans="1:26" ht="12.75" customHeight="1" x14ac:dyDescent="0.2">
      <c r="A569" s="145"/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</row>
    <row r="570" spans="1:26" ht="12.75" customHeight="1" x14ac:dyDescent="0.2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</row>
    <row r="571" spans="1:26" ht="12.75" customHeight="1" x14ac:dyDescent="0.2">
      <c r="A571" s="145"/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</row>
    <row r="572" spans="1:26" ht="12.75" customHeight="1" x14ac:dyDescent="0.2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</row>
    <row r="573" spans="1:26" ht="12.75" customHeight="1" x14ac:dyDescent="0.2">
      <c r="A573" s="145"/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</row>
    <row r="574" spans="1:26" ht="12.75" customHeight="1" x14ac:dyDescent="0.2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</row>
    <row r="575" spans="1:26" ht="12.75" customHeight="1" x14ac:dyDescent="0.2">
      <c r="A575" s="145"/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</row>
    <row r="576" spans="1:26" ht="12.75" customHeight="1" x14ac:dyDescent="0.2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</row>
    <row r="577" spans="1:26" ht="12.75" customHeight="1" x14ac:dyDescent="0.2">
      <c r="A577" s="145"/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</row>
    <row r="578" spans="1:26" ht="12.75" customHeight="1" x14ac:dyDescent="0.2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</row>
    <row r="579" spans="1:26" ht="12.75" customHeight="1" x14ac:dyDescent="0.2">
      <c r="A579" s="145"/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</row>
    <row r="580" spans="1:26" ht="12.75" customHeight="1" x14ac:dyDescent="0.2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</row>
    <row r="581" spans="1:26" ht="12.75" customHeight="1" x14ac:dyDescent="0.2">
      <c r="A581" s="145"/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</row>
    <row r="582" spans="1:26" ht="12.75" customHeight="1" x14ac:dyDescent="0.2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</row>
    <row r="583" spans="1:26" ht="12.75" customHeight="1" x14ac:dyDescent="0.2">
      <c r="A583" s="145"/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</row>
    <row r="584" spans="1:26" ht="12.75" customHeight="1" x14ac:dyDescent="0.2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</row>
    <row r="585" spans="1:26" ht="12.75" customHeight="1" x14ac:dyDescent="0.2">
      <c r="A585" s="145"/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</row>
    <row r="586" spans="1:26" ht="12.75" customHeight="1" x14ac:dyDescent="0.2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</row>
    <row r="587" spans="1:26" ht="12.75" customHeight="1" x14ac:dyDescent="0.2">
      <c r="A587" s="145"/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</row>
    <row r="588" spans="1:26" ht="12.75" customHeight="1" x14ac:dyDescent="0.2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</row>
    <row r="589" spans="1:26" ht="12.75" customHeight="1" x14ac:dyDescent="0.2">
      <c r="A589" s="145"/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</row>
    <row r="590" spans="1:26" ht="12.75" customHeight="1" x14ac:dyDescent="0.2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</row>
    <row r="591" spans="1:26" ht="12.75" customHeight="1" x14ac:dyDescent="0.2">
      <c r="A591" s="145"/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</row>
    <row r="592" spans="1:26" ht="12.75" customHeight="1" x14ac:dyDescent="0.2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</row>
    <row r="593" spans="1:26" ht="12.75" customHeight="1" x14ac:dyDescent="0.2">
      <c r="A593" s="145"/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</row>
    <row r="594" spans="1:26" ht="12.75" customHeight="1" x14ac:dyDescent="0.2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</row>
    <row r="595" spans="1:26" ht="12.75" customHeight="1" x14ac:dyDescent="0.2">
      <c r="A595" s="145"/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</row>
    <row r="596" spans="1:26" ht="12.75" customHeight="1" x14ac:dyDescent="0.2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</row>
    <row r="597" spans="1:26" ht="12.75" customHeight="1" x14ac:dyDescent="0.2">
      <c r="A597" s="145"/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</row>
    <row r="598" spans="1:26" ht="12.75" customHeight="1" x14ac:dyDescent="0.2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</row>
    <row r="599" spans="1:26" ht="12.75" customHeight="1" x14ac:dyDescent="0.2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</row>
    <row r="600" spans="1:26" ht="12.75" customHeight="1" x14ac:dyDescent="0.2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</row>
    <row r="601" spans="1:26" ht="12.75" customHeight="1" x14ac:dyDescent="0.2">
      <c r="A601" s="145"/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</row>
    <row r="602" spans="1:26" ht="12.75" customHeight="1" x14ac:dyDescent="0.2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</row>
    <row r="603" spans="1:26" ht="12.75" customHeight="1" x14ac:dyDescent="0.2">
      <c r="A603" s="145"/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</row>
    <row r="604" spans="1:26" ht="12.75" customHeight="1" x14ac:dyDescent="0.2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</row>
    <row r="605" spans="1:26" ht="12.75" customHeight="1" x14ac:dyDescent="0.2">
      <c r="A605" s="145"/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</row>
    <row r="606" spans="1:26" ht="12.75" customHeight="1" x14ac:dyDescent="0.2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</row>
    <row r="607" spans="1:26" ht="12.75" customHeight="1" x14ac:dyDescent="0.2">
      <c r="A607" s="145"/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</row>
    <row r="608" spans="1:26" ht="12.75" customHeight="1" x14ac:dyDescent="0.2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</row>
    <row r="609" spans="1:26" ht="12.75" customHeight="1" x14ac:dyDescent="0.2">
      <c r="A609" s="145"/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</row>
    <row r="610" spans="1:26" ht="12.75" customHeight="1" x14ac:dyDescent="0.2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</row>
    <row r="611" spans="1:26" ht="12.75" customHeight="1" x14ac:dyDescent="0.2">
      <c r="A611" s="145"/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</row>
    <row r="612" spans="1:26" ht="12.75" customHeight="1" x14ac:dyDescent="0.2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</row>
    <row r="613" spans="1:26" ht="12.75" customHeight="1" x14ac:dyDescent="0.2">
      <c r="A613" s="145"/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</row>
    <row r="614" spans="1:26" ht="12.75" customHeight="1" x14ac:dyDescent="0.2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</row>
    <row r="615" spans="1:26" ht="12.75" customHeight="1" x14ac:dyDescent="0.2">
      <c r="A615" s="145"/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</row>
    <row r="616" spans="1:26" ht="12.75" customHeight="1" x14ac:dyDescent="0.2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</row>
    <row r="617" spans="1:26" ht="12.75" customHeight="1" x14ac:dyDescent="0.2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</row>
    <row r="618" spans="1:26" ht="12.75" customHeight="1" x14ac:dyDescent="0.2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</row>
    <row r="619" spans="1:26" ht="12.75" customHeight="1" x14ac:dyDescent="0.2">
      <c r="A619" s="145"/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</row>
    <row r="620" spans="1:26" ht="12.75" customHeight="1" x14ac:dyDescent="0.2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</row>
    <row r="621" spans="1:26" ht="12.75" customHeight="1" x14ac:dyDescent="0.2">
      <c r="A621" s="145"/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</row>
    <row r="622" spans="1:26" ht="12.75" customHeight="1" x14ac:dyDescent="0.2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</row>
    <row r="623" spans="1:26" ht="12.75" customHeight="1" x14ac:dyDescent="0.2">
      <c r="A623" s="145"/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</row>
    <row r="624" spans="1:26" ht="12.75" customHeight="1" x14ac:dyDescent="0.2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</row>
    <row r="625" spans="1:26" ht="12.75" customHeight="1" x14ac:dyDescent="0.2">
      <c r="A625" s="145"/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</row>
    <row r="626" spans="1:26" ht="12.75" customHeight="1" x14ac:dyDescent="0.2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</row>
    <row r="627" spans="1:26" ht="12.75" customHeight="1" x14ac:dyDescent="0.2">
      <c r="A627" s="145"/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</row>
    <row r="628" spans="1:26" ht="12.75" customHeight="1" x14ac:dyDescent="0.2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</row>
    <row r="629" spans="1:26" ht="12.75" customHeight="1" x14ac:dyDescent="0.2">
      <c r="A629" s="145"/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</row>
    <row r="630" spans="1:26" ht="12.75" customHeight="1" x14ac:dyDescent="0.2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</row>
    <row r="631" spans="1:26" ht="12.75" customHeight="1" x14ac:dyDescent="0.2">
      <c r="A631" s="145"/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</row>
    <row r="632" spans="1:26" ht="12.75" customHeight="1" x14ac:dyDescent="0.2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</row>
    <row r="633" spans="1:26" ht="12.75" customHeight="1" x14ac:dyDescent="0.2">
      <c r="A633" s="145"/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</row>
    <row r="634" spans="1:26" ht="12.75" customHeight="1" x14ac:dyDescent="0.2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</row>
    <row r="635" spans="1:26" ht="12.75" customHeight="1" x14ac:dyDescent="0.2">
      <c r="A635" s="145"/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</row>
    <row r="636" spans="1:26" ht="12.75" customHeight="1" x14ac:dyDescent="0.2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</row>
    <row r="637" spans="1:26" ht="12.75" customHeight="1" x14ac:dyDescent="0.2">
      <c r="A637" s="145"/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</row>
    <row r="638" spans="1:26" ht="12.75" customHeight="1" x14ac:dyDescent="0.2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</row>
    <row r="639" spans="1:26" ht="12.75" customHeight="1" x14ac:dyDescent="0.2">
      <c r="A639" s="145"/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</row>
    <row r="640" spans="1:26" ht="12.75" customHeight="1" x14ac:dyDescent="0.2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</row>
    <row r="641" spans="1:26" ht="12.75" customHeight="1" x14ac:dyDescent="0.2">
      <c r="A641" s="145"/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</row>
    <row r="642" spans="1:26" ht="12.75" customHeight="1" x14ac:dyDescent="0.2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</row>
    <row r="643" spans="1:26" ht="12.75" customHeight="1" x14ac:dyDescent="0.2">
      <c r="A643" s="145"/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</row>
    <row r="644" spans="1:26" ht="12.75" customHeight="1" x14ac:dyDescent="0.2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</row>
    <row r="645" spans="1:26" ht="12.75" customHeight="1" x14ac:dyDescent="0.2">
      <c r="A645" s="145"/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</row>
    <row r="646" spans="1:26" ht="12.75" customHeight="1" x14ac:dyDescent="0.2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</row>
    <row r="647" spans="1:26" ht="12.75" customHeight="1" x14ac:dyDescent="0.2">
      <c r="A647" s="145"/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</row>
    <row r="648" spans="1:26" ht="12.75" customHeight="1" x14ac:dyDescent="0.2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</row>
    <row r="649" spans="1:26" ht="12.75" customHeight="1" x14ac:dyDescent="0.2">
      <c r="A649" s="145"/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</row>
    <row r="650" spans="1:26" ht="12.75" customHeight="1" x14ac:dyDescent="0.2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</row>
    <row r="651" spans="1:26" ht="12.75" customHeight="1" x14ac:dyDescent="0.2">
      <c r="A651" s="145"/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</row>
    <row r="652" spans="1:26" ht="12.75" customHeight="1" x14ac:dyDescent="0.2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</row>
    <row r="653" spans="1:26" ht="12.75" customHeight="1" x14ac:dyDescent="0.2">
      <c r="A653" s="145"/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</row>
    <row r="654" spans="1:26" ht="12.75" customHeight="1" x14ac:dyDescent="0.2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</row>
    <row r="655" spans="1:26" ht="12.75" customHeight="1" x14ac:dyDescent="0.2">
      <c r="A655" s="145"/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</row>
    <row r="656" spans="1:26" ht="12.75" customHeight="1" x14ac:dyDescent="0.2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</row>
    <row r="657" spans="1:26" ht="12.75" customHeight="1" x14ac:dyDescent="0.2">
      <c r="A657" s="145"/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</row>
    <row r="658" spans="1:26" ht="12.75" customHeight="1" x14ac:dyDescent="0.2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</row>
    <row r="659" spans="1:26" ht="12.75" customHeight="1" x14ac:dyDescent="0.2">
      <c r="A659" s="145"/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</row>
    <row r="660" spans="1:26" ht="12.75" customHeight="1" x14ac:dyDescent="0.2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</row>
    <row r="661" spans="1:26" ht="12.75" customHeight="1" x14ac:dyDescent="0.2">
      <c r="A661" s="145"/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</row>
    <row r="662" spans="1:26" ht="12.75" customHeight="1" x14ac:dyDescent="0.2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</row>
    <row r="663" spans="1:26" ht="12.75" customHeight="1" x14ac:dyDescent="0.2">
      <c r="A663" s="145"/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</row>
    <row r="664" spans="1:26" ht="12.75" customHeight="1" x14ac:dyDescent="0.2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</row>
    <row r="665" spans="1:26" ht="12.75" customHeight="1" x14ac:dyDescent="0.2">
      <c r="A665" s="145"/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</row>
    <row r="666" spans="1:26" ht="12.75" customHeight="1" x14ac:dyDescent="0.2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</row>
    <row r="667" spans="1:26" ht="12.75" customHeight="1" x14ac:dyDescent="0.2">
      <c r="A667" s="145"/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</row>
    <row r="668" spans="1:26" ht="12.75" customHeight="1" x14ac:dyDescent="0.2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</row>
    <row r="669" spans="1:26" ht="12.75" customHeight="1" x14ac:dyDescent="0.2">
      <c r="A669" s="145"/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</row>
    <row r="670" spans="1:26" ht="12.75" customHeight="1" x14ac:dyDescent="0.2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</row>
    <row r="671" spans="1:26" ht="12.75" customHeight="1" x14ac:dyDescent="0.2">
      <c r="A671" s="145"/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</row>
    <row r="672" spans="1:26" ht="12.75" customHeight="1" x14ac:dyDescent="0.2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</row>
    <row r="673" spans="1:26" ht="12.75" customHeight="1" x14ac:dyDescent="0.2">
      <c r="A673" s="145"/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</row>
    <row r="674" spans="1:26" ht="12.75" customHeight="1" x14ac:dyDescent="0.2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</row>
    <row r="675" spans="1:26" ht="12.75" customHeight="1" x14ac:dyDescent="0.2">
      <c r="A675" s="145"/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</row>
    <row r="676" spans="1:26" ht="12.75" customHeight="1" x14ac:dyDescent="0.2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</row>
    <row r="677" spans="1:26" ht="12.75" customHeight="1" x14ac:dyDescent="0.2">
      <c r="A677" s="145"/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</row>
    <row r="678" spans="1:26" ht="12.75" customHeight="1" x14ac:dyDescent="0.2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</row>
    <row r="679" spans="1:26" ht="12.75" customHeight="1" x14ac:dyDescent="0.2">
      <c r="A679" s="145"/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</row>
    <row r="680" spans="1:26" ht="12.75" customHeight="1" x14ac:dyDescent="0.2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</row>
    <row r="681" spans="1:26" ht="12.75" customHeight="1" x14ac:dyDescent="0.2">
      <c r="A681" s="145"/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</row>
    <row r="682" spans="1:26" ht="12.75" customHeight="1" x14ac:dyDescent="0.2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</row>
    <row r="683" spans="1:26" ht="12.75" customHeight="1" x14ac:dyDescent="0.2">
      <c r="A683" s="145"/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</row>
    <row r="684" spans="1:26" ht="12.75" customHeight="1" x14ac:dyDescent="0.2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</row>
    <row r="685" spans="1:26" ht="12.75" customHeight="1" x14ac:dyDescent="0.2">
      <c r="A685" s="145"/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</row>
    <row r="686" spans="1:26" ht="12.75" customHeight="1" x14ac:dyDescent="0.2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</row>
    <row r="687" spans="1:26" ht="12.75" customHeight="1" x14ac:dyDescent="0.2">
      <c r="A687" s="145"/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</row>
    <row r="688" spans="1:26" ht="12.75" customHeight="1" x14ac:dyDescent="0.2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</row>
    <row r="689" spans="1:26" ht="12.75" customHeight="1" x14ac:dyDescent="0.2">
      <c r="A689" s="145"/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</row>
    <row r="690" spans="1:26" ht="12.75" customHeight="1" x14ac:dyDescent="0.2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</row>
    <row r="691" spans="1:26" ht="12.75" customHeight="1" x14ac:dyDescent="0.2">
      <c r="A691" s="145"/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</row>
    <row r="692" spans="1:26" ht="12.75" customHeight="1" x14ac:dyDescent="0.2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</row>
    <row r="693" spans="1:26" ht="12.75" customHeight="1" x14ac:dyDescent="0.2">
      <c r="A693" s="145"/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</row>
    <row r="694" spans="1:26" ht="12.75" customHeight="1" x14ac:dyDescent="0.2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</row>
    <row r="695" spans="1:26" ht="12.75" customHeight="1" x14ac:dyDescent="0.2">
      <c r="A695" s="145"/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</row>
    <row r="696" spans="1:26" ht="12.75" customHeight="1" x14ac:dyDescent="0.2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</row>
    <row r="697" spans="1:26" ht="12.75" customHeight="1" x14ac:dyDescent="0.2">
      <c r="A697" s="145"/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</row>
    <row r="698" spans="1:26" ht="12.75" customHeight="1" x14ac:dyDescent="0.2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</row>
    <row r="699" spans="1:26" ht="12.75" customHeight="1" x14ac:dyDescent="0.2">
      <c r="A699" s="145"/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</row>
    <row r="700" spans="1:26" ht="12.75" customHeight="1" x14ac:dyDescent="0.2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</row>
    <row r="701" spans="1:26" ht="12.75" customHeight="1" x14ac:dyDescent="0.2">
      <c r="A701" s="145"/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</row>
    <row r="702" spans="1:26" ht="12.75" customHeight="1" x14ac:dyDescent="0.2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</row>
    <row r="703" spans="1:26" ht="12.75" customHeight="1" x14ac:dyDescent="0.2">
      <c r="A703" s="145"/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</row>
    <row r="704" spans="1:26" ht="12.75" customHeight="1" x14ac:dyDescent="0.2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</row>
    <row r="705" spans="1:26" ht="12.75" customHeight="1" x14ac:dyDescent="0.2">
      <c r="A705" s="145"/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</row>
    <row r="706" spans="1:26" ht="12.75" customHeight="1" x14ac:dyDescent="0.2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</row>
    <row r="707" spans="1:26" ht="12.75" customHeight="1" x14ac:dyDescent="0.2">
      <c r="A707" s="145"/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</row>
    <row r="708" spans="1:26" ht="12.75" customHeight="1" x14ac:dyDescent="0.2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</row>
    <row r="709" spans="1:26" ht="12.75" customHeight="1" x14ac:dyDescent="0.2">
      <c r="A709" s="145"/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</row>
    <row r="710" spans="1:26" ht="12.75" customHeight="1" x14ac:dyDescent="0.2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</row>
    <row r="711" spans="1:26" ht="12.75" customHeight="1" x14ac:dyDescent="0.2">
      <c r="A711" s="145"/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</row>
    <row r="712" spans="1:26" ht="12.75" customHeight="1" x14ac:dyDescent="0.2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</row>
    <row r="713" spans="1:26" ht="12.75" customHeight="1" x14ac:dyDescent="0.2">
      <c r="A713" s="145"/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</row>
    <row r="714" spans="1:26" ht="12.75" customHeight="1" x14ac:dyDescent="0.2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</row>
    <row r="715" spans="1:26" ht="12.75" customHeight="1" x14ac:dyDescent="0.2">
      <c r="A715" s="145"/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</row>
    <row r="716" spans="1:26" ht="12.75" customHeight="1" x14ac:dyDescent="0.2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</row>
    <row r="717" spans="1:26" ht="12.75" customHeight="1" x14ac:dyDescent="0.2">
      <c r="A717" s="145"/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</row>
    <row r="718" spans="1:26" ht="12.75" customHeight="1" x14ac:dyDescent="0.2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</row>
    <row r="719" spans="1:26" ht="12.75" customHeight="1" x14ac:dyDescent="0.2">
      <c r="A719" s="145"/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</row>
    <row r="720" spans="1:26" ht="12.75" customHeight="1" x14ac:dyDescent="0.2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</row>
    <row r="721" spans="1:26" ht="12.75" customHeight="1" x14ac:dyDescent="0.2">
      <c r="A721" s="145"/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</row>
    <row r="722" spans="1:26" ht="12.75" customHeight="1" x14ac:dyDescent="0.2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</row>
    <row r="723" spans="1:26" ht="12.75" customHeight="1" x14ac:dyDescent="0.2">
      <c r="A723" s="145"/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</row>
    <row r="724" spans="1:26" ht="12.75" customHeight="1" x14ac:dyDescent="0.2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</row>
    <row r="725" spans="1:26" ht="12.75" customHeight="1" x14ac:dyDescent="0.2">
      <c r="A725" s="145"/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</row>
    <row r="726" spans="1:26" ht="12.75" customHeight="1" x14ac:dyDescent="0.2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</row>
    <row r="727" spans="1:26" ht="12.75" customHeight="1" x14ac:dyDescent="0.2">
      <c r="A727" s="145"/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</row>
    <row r="728" spans="1:26" ht="12.75" customHeight="1" x14ac:dyDescent="0.2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</row>
    <row r="729" spans="1:26" ht="12.75" customHeight="1" x14ac:dyDescent="0.2">
      <c r="A729" s="145"/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</row>
    <row r="730" spans="1:26" ht="12.75" customHeight="1" x14ac:dyDescent="0.2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</row>
    <row r="731" spans="1:26" ht="12.75" customHeight="1" x14ac:dyDescent="0.2">
      <c r="A731" s="145"/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</row>
    <row r="732" spans="1:26" ht="12.75" customHeight="1" x14ac:dyDescent="0.2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</row>
    <row r="733" spans="1:26" ht="12.75" customHeight="1" x14ac:dyDescent="0.2">
      <c r="A733" s="145"/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</row>
    <row r="734" spans="1:26" ht="12.75" customHeight="1" x14ac:dyDescent="0.2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</row>
    <row r="735" spans="1:26" ht="12.75" customHeight="1" x14ac:dyDescent="0.2">
      <c r="A735" s="145"/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</row>
    <row r="736" spans="1:26" ht="12.75" customHeight="1" x14ac:dyDescent="0.2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</row>
    <row r="737" spans="1:26" ht="12.75" customHeight="1" x14ac:dyDescent="0.2">
      <c r="A737" s="145"/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</row>
    <row r="738" spans="1:26" ht="12.75" customHeight="1" x14ac:dyDescent="0.2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</row>
    <row r="739" spans="1:26" ht="12.75" customHeight="1" x14ac:dyDescent="0.2">
      <c r="A739" s="145"/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</row>
    <row r="740" spans="1:26" ht="12.75" customHeight="1" x14ac:dyDescent="0.2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</row>
    <row r="741" spans="1:26" ht="12.75" customHeight="1" x14ac:dyDescent="0.2">
      <c r="A741" s="145"/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</row>
    <row r="742" spans="1:26" ht="12.75" customHeight="1" x14ac:dyDescent="0.2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</row>
    <row r="743" spans="1:26" ht="12.75" customHeight="1" x14ac:dyDescent="0.2">
      <c r="A743" s="145"/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</row>
    <row r="744" spans="1:26" ht="12.75" customHeight="1" x14ac:dyDescent="0.2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</row>
    <row r="745" spans="1:26" ht="12.75" customHeight="1" x14ac:dyDescent="0.2">
      <c r="A745" s="145"/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</row>
    <row r="746" spans="1:26" ht="12.75" customHeight="1" x14ac:dyDescent="0.2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</row>
    <row r="747" spans="1:26" ht="12.75" customHeight="1" x14ac:dyDescent="0.2">
      <c r="A747" s="145"/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</row>
    <row r="748" spans="1:26" ht="12.75" customHeight="1" x14ac:dyDescent="0.2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</row>
    <row r="749" spans="1:26" ht="12.75" customHeight="1" x14ac:dyDescent="0.2">
      <c r="A749" s="145"/>
      <c r="B749" s="145"/>
      <c r="C749" s="145"/>
      <c r="D749" s="145"/>
      <c r="E749" s="145"/>
      <c r="F749" s="145"/>
      <c r="G749" s="145"/>
      <c r="H749" s="145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</row>
    <row r="750" spans="1:26" ht="12.75" customHeight="1" x14ac:dyDescent="0.2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</row>
    <row r="751" spans="1:26" ht="12.75" customHeight="1" x14ac:dyDescent="0.2">
      <c r="A751" s="145"/>
      <c r="B751" s="145"/>
      <c r="C751" s="145"/>
      <c r="D751" s="145"/>
      <c r="E751" s="145"/>
      <c r="F751" s="145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</row>
    <row r="752" spans="1:26" ht="12.75" customHeight="1" x14ac:dyDescent="0.2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</row>
    <row r="753" spans="1:26" ht="12.75" customHeight="1" x14ac:dyDescent="0.2">
      <c r="A753" s="145"/>
      <c r="B753" s="145"/>
      <c r="C753" s="145"/>
      <c r="D753" s="145"/>
      <c r="E753" s="145"/>
      <c r="F753" s="145"/>
      <c r="G753" s="145"/>
      <c r="H753" s="145"/>
      <c r="I753" s="145"/>
      <c r="J753" s="145"/>
      <c r="K753" s="145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</row>
    <row r="754" spans="1:26" ht="12.75" customHeight="1" x14ac:dyDescent="0.2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</row>
    <row r="755" spans="1:26" ht="12.75" customHeight="1" x14ac:dyDescent="0.2">
      <c r="A755" s="145"/>
      <c r="B755" s="145"/>
      <c r="C755" s="145"/>
      <c r="D755" s="145"/>
      <c r="E755" s="145"/>
      <c r="F755" s="145"/>
      <c r="G755" s="145"/>
      <c r="H755" s="145"/>
      <c r="I755" s="145"/>
      <c r="J755" s="145"/>
      <c r="K755" s="145"/>
      <c r="L755" s="145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</row>
    <row r="756" spans="1:26" ht="12.75" customHeight="1" x14ac:dyDescent="0.2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</row>
    <row r="757" spans="1:26" ht="12.75" customHeight="1" x14ac:dyDescent="0.2">
      <c r="A757" s="145"/>
      <c r="B757" s="145"/>
      <c r="C757" s="145"/>
      <c r="D757" s="145"/>
      <c r="E757" s="145"/>
      <c r="F757" s="145"/>
      <c r="G757" s="145"/>
      <c r="H757" s="145"/>
      <c r="I757" s="145"/>
      <c r="J757" s="145"/>
      <c r="K757" s="145"/>
      <c r="L757" s="145"/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</row>
    <row r="758" spans="1:26" ht="12.75" customHeight="1" x14ac:dyDescent="0.2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</row>
    <row r="759" spans="1:26" ht="12.75" customHeight="1" x14ac:dyDescent="0.2">
      <c r="A759" s="145"/>
      <c r="B759" s="145"/>
      <c r="C759" s="145"/>
      <c r="D759" s="145"/>
      <c r="E759" s="145"/>
      <c r="F759" s="145"/>
      <c r="G759" s="145"/>
      <c r="H759" s="145"/>
      <c r="I759" s="145"/>
      <c r="J759" s="145"/>
      <c r="K759" s="145"/>
      <c r="L759" s="145"/>
      <c r="M759" s="145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</row>
    <row r="760" spans="1:26" ht="12.75" customHeight="1" x14ac:dyDescent="0.2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</row>
    <row r="761" spans="1:26" ht="12.75" customHeight="1" x14ac:dyDescent="0.2">
      <c r="A761" s="145"/>
      <c r="B761" s="145"/>
      <c r="C761" s="145"/>
      <c r="D761" s="145"/>
      <c r="E761" s="145"/>
      <c r="F761" s="145"/>
      <c r="G761" s="145"/>
      <c r="H761" s="145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</row>
    <row r="762" spans="1:26" ht="12.75" customHeight="1" x14ac:dyDescent="0.2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</row>
    <row r="763" spans="1:26" ht="12.75" customHeight="1" x14ac:dyDescent="0.2">
      <c r="A763" s="145"/>
      <c r="B763" s="145"/>
      <c r="C763" s="145"/>
      <c r="D763" s="145"/>
      <c r="E763" s="145"/>
      <c r="F763" s="145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</row>
    <row r="764" spans="1:26" ht="12.75" customHeight="1" x14ac:dyDescent="0.2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</row>
    <row r="765" spans="1:26" ht="12.75" customHeight="1" x14ac:dyDescent="0.2">
      <c r="A765" s="145"/>
      <c r="B765" s="145"/>
      <c r="C765" s="145"/>
      <c r="D765" s="145"/>
      <c r="E765" s="145"/>
      <c r="F765" s="145"/>
      <c r="G765" s="145"/>
      <c r="H765" s="145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</row>
    <row r="766" spans="1:26" ht="12.75" customHeight="1" x14ac:dyDescent="0.2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</row>
    <row r="767" spans="1:26" ht="12.75" customHeight="1" x14ac:dyDescent="0.2">
      <c r="A767" s="145"/>
      <c r="B767" s="145"/>
      <c r="C767" s="145"/>
      <c r="D767" s="145"/>
      <c r="E767" s="145"/>
      <c r="F767" s="145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</row>
    <row r="768" spans="1:26" ht="12.75" customHeight="1" x14ac:dyDescent="0.2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</row>
    <row r="769" spans="1:26" ht="12.75" customHeight="1" x14ac:dyDescent="0.2">
      <c r="A769" s="145"/>
      <c r="B769" s="145"/>
      <c r="C769" s="145"/>
      <c r="D769" s="145"/>
      <c r="E769" s="145"/>
      <c r="F769" s="145"/>
      <c r="G769" s="145"/>
      <c r="H769" s="145"/>
      <c r="I769" s="145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</row>
    <row r="770" spans="1:26" ht="12.75" customHeight="1" x14ac:dyDescent="0.2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</row>
    <row r="771" spans="1:26" ht="12.75" customHeight="1" x14ac:dyDescent="0.2">
      <c r="A771" s="145"/>
      <c r="B771" s="145"/>
      <c r="C771" s="145"/>
      <c r="D771" s="145"/>
      <c r="E771" s="145"/>
      <c r="F771" s="145"/>
      <c r="G771" s="145"/>
      <c r="H771" s="145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</row>
    <row r="772" spans="1:26" ht="12.75" customHeight="1" x14ac:dyDescent="0.2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</row>
    <row r="773" spans="1:26" ht="12.75" customHeight="1" x14ac:dyDescent="0.2">
      <c r="A773" s="145"/>
      <c r="B773" s="145"/>
      <c r="C773" s="145"/>
      <c r="D773" s="145"/>
      <c r="E773" s="145"/>
      <c r="F773" s="145"/>
      <c r="G773" s="145"/>
      <c r="H773" s="145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</row>
    <row r="774" spans="1:26" ht="12.75" customHeight="1" x14ac:dyDescent="0.2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</row>
    <row r="775" spans="1:26" ht="12.75" customHeight="1" x14ac:dyDescent="0.2">
      <c r="A775" s="145"/>
      <c r="B775" s="145"/>
      <c r="C775" s="145"/>
      <c r="D775" s="145"/>
      <c r="E775" s="145"/>
      <c r="F775" s="145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</row>
    <row r="776" spans="1:26" ht="12.75" customHeight="1" x14ac:dyDescent="0.2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</row>
    <row r="777" spans="1:26" ht="12.75" customHeight="1" x14ac:dyDescent="0.2">
      <c r="A777" s="145"/>
      <c r="B777" s="145"/>
      <c r="C777" s="145"/>
      <c r="D777" s="145"/>
      <c r="E777" s="145"/>
      <c r="F777" s="145"/>
      <c r="G777" s="145"/>
      <c r="H777" s="145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</row>
    <row r="778" spans="1:26" ht="12.75" customHeight="1" x14ac:dyDescent="0.2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</row>
    <row r="779" spans="1:26" ht="12.75" customHeight="1" x14ac:dyDescent="0.2">
      <c r="A779" s="145"/>
      <c r="B779" s="145"/>
      <c r="C779" s="145"/>
      <c r="D779" s="145"/>
      <c r="E779" s="145"/>
      <c r="F779" s="145"/>
      <c r="G779" s="145"/>
      <c r="H779" s="145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</row>
    <row r="780" spans="1:26" ht="12.75" customHeight="1" x14ac:dyDescent="0.2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</row>
    <row r="781" spans="1:26" ht="12.75" customHeight="1" x14ac:dyDescent="0.2">
      <c r="A781" s="145"/>
      <c r="B781" s="145"/>
      <c r="C781" s="145"/>
      <c r="D781" s="145"/>
      <c r="E781" s="145"/>
      <c r="F781" s="145"/>
      <c r="G781" s="145"/>
      <c r="H781" s="145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</row>
    <row r="782" spans="1:26" ht="12.75" customHeight="1" x14ac:dyDescent="0.2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</row>
    <row r="783" spans="1:26" ht="12.75" customHeight="1" x14ac:dyDescent="0.2">
      <c r="A783" s="145"/>
      <c r="B783" s="145"/>
      <c r="C783" s="145"/>
      <c r="D783" s="145"/>
      <c r="E783" s="145"/>
      <c r="F783" s="145"/>
      <c r="G783" s="145"/>
      <c r="H783" s="145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</row>
    <row r="784" spans="1:26" ht="12.75" customHeight="1" x14ac:dyDescent="0.2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</row>
    <row r="785" spans="1:26" ht="12.75" customHeight="1" x14ac:dyDescent="0.2">
      <c r="A785" s="145"/>
      <c r="B785" s="145"/>
      <c r="C785" s="145"/>
      <c r="D785" s="145"/>
      <c r="E785" s="145"/>
      <c r="F785" s="145"/>
      <c r="G785" s="145"/>
      <c r="H785" s="145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</row>
    <row r="786" spans="1:26" ht="12.75" customHeight="1" x14ac:dyDescent="0.2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</row>
    <row r="787" spans="1:26" ht="12.75" customHeight="1" x14ac:dyDescent="0.2">
      <c r="A787" s="145"/>
      <c r="B787" s="145"/>
      <c r="C787" s="145"/>
      <c r="D787" s="145"/>
      <c r="E787" s="145"/>
      <c r="F787" s="145"/>
      <c r="G787" s="145"/>
      <c r="H787" s="145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</row>
    <row r="788" spans="1:26" ht="12.75" customHeight="1" x14ac:dyDescent="0.2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</row>
    <row r="789" spans="1:26" ht="12.75" customHeight="1" x14ac:dyDescent="0.2">
      <c r="A789" s="145"/>
      <c r="B789" s="145"/>
      <c r="C789" s="145"/>
      <c r="D789" s="145"/>
      <c r="E789" s="145"/>
      <c r="F789" s="145"/>
      <c r="G789" s="145"/>
      <c r="H789" s="145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</row>
    <row r="790" spans="1:26" ht="12.75" customHeight="1" x14ac:dyDescent="0.2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</row>
    <row r="791" spans="1:26" ht="12.75" customHeight="1" x14ac:dyDescent="0.2">
      <c r="A791" s="145"/>
      <c r="B791" s="145"/>
      <c r="C791" s="145"/>
      <c r="D791" s="145"/>
      <c r="E791" s="145"/>
      <c r="F791" s="145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</row>
    <row r="792" spans="1:26" ht="12.75" customHeight="1" x14ac:dyDescent="0.2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</row>
    <row r="793" spans="1:26" ht="12.75" customHeight="1" x14ac:dyDescent="0.2">
      <c r="A793" s="145"/>
      <c r="B793" s="145"/>
      <c r="C793" s="145"/>
      <c r="D793" s="145"/>
      <c r="E793" s="145"/>
      <c r="F793" s="145"/>
      <c r="G793" s="145"/>
      <c r="H793" s="145"/>
      <c r="I793" s="145"/>
      <c r="J793" s="145"/>
      <c r="K793" s="145"/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</row>
    <row r="794" spans="1:26" ht="12.75" customHeight="1" x14ac:dyDescent="0.2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</row>
    <row r="795" spans="1:26" ht="12.75" customHeight="1" x14ac:dyDescent="0.2">
      <c r="A795" s="145"/>
      <c r="B795" s="145"/>
      <c r="C795" s="145"/>
      <c r="D795" s="145"/>
      <c r="E795" s="145"/>
      <c r="F795" s="145"/>
      <c r="G795" s="145"/>
      <c r="H795" s="145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</row>
    <row r="796" spans="1:26" ht="12.75" customHeight="1" x14ac:dyDescent="0.2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</row>
    <row r="797" spans="1:26" ht="12.75" customHeight="1" x14ac:dyDescent="0.2">
      <c r="A797" s="145"/>
      <c r="B797" s="145"/>
      <c r="C797" s="145"/>
      <c r="D797" s="145"/>
      <c r="E797" s="145"/>
      <c r="F797" s="145"/>
      <c r="G797" s="145"/>
      <c r="H797" s="145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</row>
    <row r="798" spans="1:26" ht="12.75" customHeight="1" x14ac:dyDescent="0.2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</row>
    <row r="799" spans="1:26" ht="12.75" customHeight="1" x14ac:dyDescent="0.2">
      <c r="A799" s="145"/>
      <c r="B799" s="145"/>
      <c r="C799" s="145"/>
      <c r="D799" s="145"/>
      <c r="E799" s="145"/>
      <c r="F799" s="145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</row>
    <row r="800" spans="1:26" ht="12.75" customHeight="1" x14ac:dyDescent="0.2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</row>
    <row r="801" spans="1:26" ht="12.75" customHeight="1" x14ac:dyDescent="0.2">
      <c r="A801" s="145"/>
      <c r="B801" s="145"/>
      <c r="C801" s="145"/>
      <c r="D801" s="145"/>
      <c r="E801" s="145"/>
      <c r="F801" s="145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</row>
    <row r="802" spans="1:26" ht="12.75" customHeight="1" x14ac:dyDescent="0.2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</row>
    <row r="803" spans="1:26" ht="12.75" customHeight="1" x14ac:dyDescent="0.2">
      <c r="A803" s="145"/>
      <c r="B803" s="145"/>
      <c r="C803" s="145"/>
      <c r="D803" s="145"/>
      <c r="E803" s="145"/>
      <c r="F803" s="145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</row>
    <row r="804" spans="1:26" ht="12.75" customHeight="1" x14ac:dyDescent="0.2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</row>
    <row r="805" spans="1:26" ht="12.75" customHeight="1" x14ac:dyDescent="0.2">
      <c r="A805" s="145"/>
      <c r="B805" s="145"/>
      <c r="C805" s="145"/>
      <c r="D805" s="145"/>
      <c r="E805" s="145"/>
      <c r="F805" s="145"/>
      <c r="G805" s="145"/>
      <c r="H805" s="145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</row>
    <row r="806" spans="1:26" ht="12.75" customHeight="1" x14ac:dyDescent="0.2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</row>
    <row r="807" spans="1:26" ht="12.75" customHeight="1" x14ac:dyDescent="0.2">
      <c r="A807" s="145"/>
      <c r="B807" s="145"/>
      <c r="C807" s="145"/>
      <c r="D807" s="145"/>
      <c r="E807" s="145"/>
      <c r="F807" s="145"/>
      <c r="G807" s="145"/>
      <c r="H807" s="145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</row>
    <row r="808" spans="1:26" ht="12.75" customHeight="1" x14ac:dyDescent="0.2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</row>
    <row r="809" spans="1:26" ht="12.75" customHeight="1" x14ac:dyDescent="0.2">
      <c r="A809" s="145"/>
      <c r="B809" s="145"/>
      <c r="C809" s="145"/>
      <c r="D809" s="145"/>
      <c r="E809" s="145"/>
      <c r="F809" s="145"/>
      <c r="G809" s="145"/>
      <c r="H809" s="145"/>
      <c r="I809" s="145"/>
      <c r="J809" s="145"/>
      <c r="K809" s="145"/>
      <c r="L809" s="145"/>
      <c r="M809" s="145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  <c r="Z809" s="145"/>
    </row>
    <row r="810" spans="1:26" ht="12.75" customHeight="1" x14ac:dyDescent="0.2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  <c r="Z810" s="145"/>
    </row>
    <row r="811" spans="1:26" ht="12.75" customHeight="1" x14ac:dyDescent="0.2">
      <c r="A811" s="145"/>
      <c r="B811" s="145"/>
      <c r="C811" s="145"/>
      <c r="D811" s="145"/>
      <c r="E811" s="145"/>
      <c r="F811" s="145"/>
      <c r="G811" s="145"/>
      <c r="H811" s="145"/>
      <c r="I811" s="145"/>
      <c r="J811" s="145"/>
      <c r="K811" s="145"/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</row>
    <row r="812" spans="1:26" ht="12.75" customHeight="1" x14ac:dyDescent="0.2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</row>
    <row r="813" spans="1:26" ht="12.75" customHeight="1" x14ac:dyDescent="0.2">
      <c r="A813" s="145"/>
      <c r="B813" s="145"/>
      <c r="C813" s="145"/>
      <c r="D813" s="145"/>
      <c r="E813" s="145"/>
      <c r="F813" s="145"/>
      <c r="G813" s="145"/>
      <c r="H813" s="145"/>
      <c r="I813" s="145"/>
      <c r="J813" s="145"/>
      <c r="K813" s="145"/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</row>
    <row r="814" spans="1:26" ht="12.75" customHeight="1" x14ac:dyDescent="0.2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</row>
    <row r="815" spans="1:26" ht="12.75" customHeight="1" x14ac:dyDescent="0.2">
      <c r="A815" s="145"/>
      <c r="B815" s="145"/>
      <c r="C815" s="145"/>
      <c r="D815" s="145"/>
      <c r="E815" s="145"/>
      <c r="F815" s="145"/>
      <c r="G815" s="145"/>
      <c r="H815" s="145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</row>
    <row r="816" spans="1:26" ht="12.75" customHeight="1" x14ac:dyDescent="0.2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</row>
    <row r="817" spans="1:26" ht="12.75" customHeight="1" x14ac:dyDescent="0.2">
      <c r="A817" s="145"/>
      <c r="B817" s="145"/>
      <c r="C817" s="145"/>
      <c r="D817" s="145"/>
      <c r="E817" s="145"/>
      <c r="F817" s="145"/>
      <c r="G817" s="145"/>
      <c r="H817" s="145"/>
      <c r="I817" s="145"/>
      <c r="J817" s="145"/>
      <c r="K817" s="145"/>
      <c r="L817" s="145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</row>
    <row r="818" spans="1:26" ht="12.75" customHeight="1" x14ac:dyDescent="0.2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</row>
    <row r="819" spans="1:26" ht="12.75" customHeight="1" x14ac:dyDescent="0.2">
      <c r="A819" s="145"/>
      <c r="B819" s="145"/>
      <c r="C819" s="145"/>
      <c r="D819" s="145"/>
      <c r="E819" s="145"/>
      <c r="F819" s="145"/>
      <c r="G819" s="145"/>
      <c r="H819" s="145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</row>
    <row r="820" spans="1:26" ht="12.75" customHeight="1" x14ac:dyDescent="0.2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</row>
    <row r="821" spans="1:26" ht="12.75" customHeight="1" x14ac:dyDescent="0.2">
      <c r="A821" s="145"/>
      <c r="B821" s="145"/>
      <c r="C821" s="145"/>
      <c r="D821" s="145"/>
      <c r="E821" s="145"/>
      <c r="F821" s="145"/>
      <c r="G821" s="145"/>
      <c r="H821" s="145"/>
      <c r="I821" s="145"/>
      <c r="J821" s="145"/>
      <c r="K821" s="145"/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</row>
    <row r="822" spans="1:26" ht="12.75" customHeight="1" x14ac:dyDescent="0.2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</row>
    <row r="823" spans="1:26" ht="12.75" customHeight="1" x14ac:dyDescent="0.2">
      <c r="A823" s="145"/>
      <c r="B823" s="145"/>
      <c r="C823" s="145"/>
      <c r="D823" s="145"/>
      <c r="E823" s="145"/>
      <c r="F823" s="145"/>
      <c r="G823" s="145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</row>
    <row r="824" spans="1:26" ht="12.75" customHeight="1" x14ac:dyDescent="0.2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</row>
    <row r="825" spans="1:26" ht="12.75" customHeight="1" x14ac:dyDescent="0.2">
      <c r="A825" s="145"/>
      <c r="B825" s="145"/>
      <c r="C825" s="145"/>
      <c r="D825" s="145"/>
      <c r="E825" s="145"/>
      <c r="F825" s="145"/>
      <c r="G825" s="145"/>
      <c r="H825" s="145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</row>
    <row r="826" spans="1:26" ht="12.75" customHeight="1" x14ac:dyDescent="0.2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</row>
    <row r="827" spans="1:26" ht="12.75" customHeight="1" x14ac:dyDescent="0.2">
      <c r="A827" s="145"/>
      <c r="B827" s="145"/>
      <c r="C827" s="145"/>
      <c r="D827" s="145"/>
      <c r="E827" s="145"/>
      <c r="F827" s="145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</row>
    <row r="828" spans="1:26" ht="12.75" customHeight="1" x14ac:dyDescent="0.2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</row>
    <row r="829" spans="1:26" ht="12.75" customHeight="1" x14ac:dyDescent="0.2">
      <c r="A829" s="145"/>
      <c r="B829" s="145"/>
      <c r="C829" s="145"/>
      <c r="D829" s="145"/>
      <c r="E829" s="145"/>
      <c r="F829" s="145"/>
      <c r="G829" s="145"/>
      <c r="H829" s="145"/>
      <c r="I829" s="145"/>
      <c r="J829" s="145"/>
      <c r="K829" s="145"/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</row>
    <row r="830" spans="1:26" ht="12.75" customHeight="1" x14ac:dyDescent="0.2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</row>
    <row r="831" spans="1:26" ht="12.75" customHeight="1" x14ac:dyDescent="0.2">
      <c r="A831" s="145"/>
      <c r="B831" s="145"/>
      <c r="C831" s="145"/>
      <c r="D831" s="145"/>
      <c r="E831" s="145"/>
      <c r="F831" s="145"/>
      <c r="G831" s="145"/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</row>
    <row r="832" spans="1:26" ht="12.75" customHeight="1" x14ac:dyDescent="0.2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</row>
    <row r="833" spans="1:26" ht="12.75" customHeight="1" x14ac:dyDescent="0.2">
      <c r="A833" s="145"/>
      <c r="B833" s="145"/>
      <c r="C833" s="145"/>
      <c r="D833" s="145"/>
      <c r="E833" s="145"/>
      <c r="F833" s="145"/>
      <c r="G833" s="145"/>
      <c r="H833" s="145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</row>
    <row r="834" spans="1:26" ht="12.75" customHeight="1" x14ac:dyDescent="0.2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</row>
    <row r="835" spans="1:26" ht="12.75" customHeight="1" x14ac:dyDescent="0.2">
      <c r="A835" s="145"/>
      <c r="B835" s="145"/>
      <c r="C835" s="145"/>
      <c r="D835" s="145"/>
      <c r="E835" s="145"/>
      <c r="F835" s="145"/>
      <c r="G835" s="145"/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</row>
    <row r="836" spans="1:26" ht="12.75" customHeight="1" x14ac:dyDescent="0.2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</row>
    <row r="837" spans="1:26" ht="12.75" customHeight="1" x14ac:dyDescent="0.2">
      <c r="A837" s="145"/>
      <c r="B837" s="145"/>
      <c r="C837" s="145"/>
      <c r="D837" s="145"/>
      <c r="E837" s="145"/>
      <c r="F837" s="145"/>
      <c r="G837" s="145"/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</row>
    <row r="838" spans="1:26" ht="12.75" customHeight="1" x14ac:dyDescent="0.2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</row>
    <row r="839" spans="1:26" ht="12.75" customHeight="1" x14ac:dyDescent="0.2">
      <c r="A839" s="145"/>
      <c r="B839" s="145"/>
      <c r="C839" s="145"/>
      <c r="D839" s="145"/>
      <c r="E839" s="145"/>
      <c r="F839" s="145"/>
      <c r="G839" s="145"/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</row>
    <row r="840" spans="1:26" ht="12.75" customHeight="1" x14ac:dyDescent="0.2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</row>
    <row r="841" spans="1:26" ht="12.75" customHeight="1" x14ac:dyDescent="0.2">
      <c r="A841" s="145"/>
      <c r="B841" s="145"/>
      <c r="C841" s="145"/>
      <c r="D841" s="145"/>
      <c r="E841" s="145"/>
      <c r="F841" s="145"/>
      <c r="G841" s="145"/>
      <c r="H841" s="145"/>
      <c r="I841" s="145"/>
      <c r="J841" s="145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</row>
    <row r="842" spans="1:26" ht="12.75" customHeight="1" x14ac:dyDescent="0.2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</row>
    <row r="843" spans="1:26" ht="12.75" customHeight="1" x14ac:dyDescent="0.2">
      <c r="A843" s="145"/>
      <c r="B843" s="145"/>
      <c r="C843" s="145"/>
      <c r="D843" s="145"/>
      <c r="E843" s="145"/>
      <c r="F843" s="145"/>
      <c r="G843" s="145"/>
      <c r="H843" s="145"/>
      <c r="I843" s="145"/>
      <c r="J843" s="145"/>
      <c r="K843" s="145"/>
      <c r="L843" s="145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</row>
    <row r="844" spans="1:26" ht="12.75" customHeight="1" x14ac:dyDescent="0.2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</row>
    <row r="845" spans="1:26" ht="12.75" customHeight="1" x14ac:dyDescent="0.2">
      <c r="A845" s="145"/>
      <c r="B845" s="145"/>
      <c r="C845" s="145"/>
      <c r="D845" s="145"/>
      <c r="E845" s="145"/>
      <c r="F845" s="145"/>
      <c r="G845" s="145"/>
      <c r="H845" s="145"/>
      <c r="I845" s="145"/>
      <c r="J845" s="145"/>
      <c r="K845" s="145"/>
      <c r="L845" s="145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</row>
    <row r="846" spans="1:26" ht="12.75" customHeight="1" x14ac:dyDescent="0.2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</row>
    <row r="847" spans="1:26" ht="12.75" customHeight="1" x14ac:dyDescent="0.2">
      <c r="A847" s="145"/>
      <c r="B847" s="145"/>
      <c r="C847" s="145"/>
      <c r="D847" s="145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</row>
    <row r="848" spans="1:26" ht="12.75" customHeight="1" x14ac:dyDescent="0.2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  <c r="Z848" s="145"/>
    </row>
    <row r="849" spans="1:26" ht="12.75" customHeight="1" x14ac:dyDescent="0.2">
      <c r="A849" s="145"/>
      <c r="B849" s="145"/>
      <c r="C849" s="145"/>
      <c r="D849" s="145"/>
      <c r="E849" s="145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  <c r="Z849" s="145"/>
    </row>
    <row r="850" spans="1:26" ht="12.75" customHeight="1" x14ac:dyDescent="0.2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  <c r="Z850" s="145"/>
    </row>
    <row r="851" spans="1:26" ht="12.75" customHeight="1" x14ac:dyDescent="0.2">
      <c r="A851" s="145"/>
      <c r="B851" s="145"/>
      <c r="C851" s="145"/>
      <c r="D851" s="145"/>
      <c r="E851" s="145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</row>
    <row r="852" spans="1:26" ht="12.75" customHeight="1" x14ac:dyDescent="0.2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</row>
    <row r="853" spans="1:26" ht="12.75" customHeight="1" x14ac:dyDescent="0.2">
      <c r="A853" s="145"/>
      <c r="B853" s="145"/>
      <c r="C853" s="145"/>
      <c r="D853" s="145"/>
      <c r="E853" s="145"/>
      <c r="F853" s="145"/>
      <c r="G853" s="145"/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</row>
    <row r="854" spans="1:26" ht="12.75" customHeight="1" x14ac:dyDescent="0.2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</row>
    <row r="855" spans="1:26" ht="12.75" customHeight="1" x14ac:dyDescent="0.2">
      <c r="A855" s="145"/>
      <c r="B855" s="145"/>
      <c r="C855" s="145"/>
      <c r="D855" s="145"/>
      <c r="E855" s="145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</row>
    <row r="856" spans="1:26" ht="12.75" customHeight="1" x14ac:dyDescent="0.2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  <c r="Z856" s="145"/>
    </row>
    <row r="857" spans="1:26" ht="12.75" customHeight="1" x14ac:dyDescent="0.2">
      <c r="A857" s="145"/>
      <c r="B857" s="145"/>
      <c r="C857" s="145"/>
      <c r="D857" s="145"/>
      <c r="E857" s="145"/>
      <c r="F857" s="145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</row>
    <row r="858" spans="1:26" ht="12.75" customHeight="1" x14ac:dyDescent="0.2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</row>
    <row r="859" spans="1:26" ht="12.75" customHeight="1" x14ac:dyDescent="0.2">
      <c r="A859" s="145"/>
      <c r="B859" s="145"/>
      <c r="C859" s="145"/>
      <c r="D859" s="145"/>
      <c r="E859" s="145"/>
      <c r="F859" s="145"/>
      <c r="G859" s="145"/>
      <c r="H859" s="145"/>
      <c r="I859" s="145"/>
      <c r="J859" s="145"/>
      <c r="K859" s="145"/>
      <c r="L859" s="145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  <c r="Z859" s="145"/>
    </row>
    <row r="860" spans="1:26" ht="12.75" customHeight="1" x14ac:dyDescent="0.2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  <c r="Z860" s="145"/>
    </row>
    <row r="861" spans="1:26" ht="12.75" customHeight="1" x14ac:dyDescent="0.2">
      <c r="A861" s="145"/>
      <c r="B861" s="145"/>
      <c r="C861" s="145"/>
      <c r="D861" s="145"/>
      <c r="E861" s="145"/>
      <c r="F861" s="145"/>
      <c r="G861" s="145"/>
      <c r="H861" s="145"/>
      <c r="I861" s="145"/>
      <c r="J861" s="145"/>
      <c r="K861" s="145"/>
      <c r="L861" s="145"/>
      <c r="M861" s="145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  <c r="Z861" s="145"/>
    </row>
    <row r="862" spans="1:26" ht="12.75" customHeight="1" x14ac:dyDescent="0.2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  <c r="Z862" s="145"/>
    </row>
    <row r="863" spans="1:26" ht="12.75" customHeight="1" x14ac:dyDescent="0.2">
      <c r="A863" s="145"/>
      <c r="B863" s="145"/>
      <c r="C863" s="145"/>
      <c r="D863" s="145"/>
      <c r="E863" s="145"/>
      <c r="F863" s="145"/>
      <c r="G863" s="145"/>
      <c r="H863" s="145"/>
      <c r="I863" s="145"/>
      <c r="J863" s="145"/>
      <c r="K863" s="145"/>
      <c r="L863" s="145"/>
      <c r="M863" s="145"/>
      <c r="N863" s="145"/>
      <c r="O863" s="145"/>
      <c r="P863" s="145"/>
      <c r="Q863" s="145"/>
      <c r="R863" s="145"/>
      <c r="S863" s="145"/>
      <c r="T863" s="145"/>
      <c r="U863" s="145"/>
      <c r="V863" s="145"/>
      <c r="W863" s="145"/>
      <c r="X863" s="145"/>
      <c r="Y863" s="145"/>
      <c r="Z863" s="145"/>
    </row>
    <row r="864" spans="1:26" ht="12.75" customHeight="1" x14ac:dyDescent="0.2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45"/>
      <c r="U864" s="145"/>
      <c r="V864" s="145"/>
      <c r="W864" s="145"/>
      <c r="X864" s="145"/>
      <c r="Y864" s="145"/>
      <c r="Z864" s="145"/>
    </row>
    <row r="865" spans="1:26" ht="12.75" customHeight="1" x14ac:dyDescent="0.2">
      <c r="A865" s="145"/>
      <c r="B865" s="145"/>
      <c r="C865" s="145"/>
      <c r="D865" s="145"/>
      <c r="E865" s="145"/>
      <c r="F865" s="145"/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</row>
    <row r="866" spans="1:26" ht="12.75" customHeight="1" x14ac:dyDescent="0.2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  <c r="Z866" s="145"/>
    </row>
    <row r="867" spans="1:26" ht="12.75" customHeight="1" x14ac:dyDescent="0.2">
      <c r="A867" s="145"/>
      <c r="B867" s="145"/>
      <c r="C867" s="145"/>
      <c r="D867" s="145"/>
      <c r="E867" s="145"/>
      <c r="F867" s="145"/>
      <c r="G867" s="145"/>
      <c r="H867" s="145"/>
      <c r="I867" s="145"/>
      <c r="J867" s="145"/>
      <c r="K867" s="145"/>
      <c r="L867" s="145"/>
      <c r="M867" s="145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  <c r="Z867" s="145"/>
    </row>
    <row r="868" spans="1:26" ht="12.75" customHeight="1" x14ac:dyDescent="0.2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  <c r="Z868" s="145"/>
    </row>
    <row r="869" spans="1:26" ht="12.75" customHeight="1" x14ac:dyDescent="0.2">
      <c r="A869" s="145"/>
      <c r="B869" s="145"/>
      <c r="C869" s="145"/>
      <c r="D869" s="145"/>
      <c r="E869" s="145"/>
      <c r="F869" s="145"/>
      <c r="G869" s="145"/>
      <c r="H869" s="145"/>
      <c r="I869" s="145"/>
      <c r="J869" s="145"/>
      <c r="K869" s="145"/>
      <c r="L869" s="145"/>
      <c r="M869" s="145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  <c r="Z869" s="145"/>
    </row>
    <row r="870" spans="1:26" ht="12.75" customHeight="1" x14ac:dyDescent="0.2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</row>
    <row r="871" spans="1:26" ht="12.75" customHeight="1" x14ac:dyDescent="0.2">
      <c r="A871" s="145"/>
      <c r="B871" s="145"/>
      <c r="C871" s="145"/>
      <c r="D871" s="145"/>
      <c r="E871" s="145"/>
      <c r="F871" s="145"/>
      <c r="G871" s="145"/>
      <c r="H871" s="145"/>
      <c r="I871" s="145"/>
      <c r="J871" s="145"/>
      <c r="K871" s="145"/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</row>
    <row r="872" spans="1:26" ht="12.75" customHeight="1" x14ac:dyDescent="0.2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</row>
    <row r="873" spans="1:26" ht="12.75" customHeight="1" x14ac:dyDescent="0.2">
      <c r="A873" s="145"/>
      <c r="B873" s="145"/>
      <c r="C873" s="145"/>
      <c r="D873" s="145"/>
      <c r="E873" s="145"/>
      <c r="F873" s="145"/>
      <c r="G873" s="145"/>
      <c r="H873" s="145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</row>
    <row r="874" spans="1:26" ht="12.75" customHeight="1" x14ac:dyDescent="0.2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</row>
    <row r="875" spans="1:26" ht="12.75" customHeight="1" x14ac:dyDescent="0.2">
      <c r="A875" s="145"/>
      <c r="B875" s="145"/>
      <c r="C875" s="145"/>
      <c r="D875" s="145"/>
      <c r="E875" s="145"/>
      <c r="F875" s="145"/>
      <c r="G875" s="145"/>
      <c r="H875" s="145"/>
      <c r="I875" s="145"/>
      <c r="J875" s="145"/>
      <c r="K875" s="145"/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</row>
    <row r="876" spans="1:26" ht="12.75" customHeight="1" x14ac:dyDescent="0.2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</row>
    <row r="877" spans="1:26" ht="12.75" customHeight="1" x14ac:dyDescent="0.2">
      <c r="A877" s="145"/>
      <c r="B877" s="145"/>
      <c r="C877" s="145"/>
      <c r="D877" s="145"/>
      <c r="E877" s="145"/>
      <c r="F877" s="145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</row>
    <row r="878" spans="1:26" ht="12.75" customHeight="1" x14ac:dyDescent="0.2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</row>
    <row r="879" spans="1:26" ht="12.75" customHeight="1" x14ac:dyDescent="0.2">
      <c r="A879" s="145"/>
      <c r="B879" s="145"/>
      <c r="C879" s="145"/>
      <c r="D879" s="145"/>
      <c r="E879" s="145"/>
      <c r="F879" s="145"/>
      <c r="G879" s="145"/>
      <c r="H879" s="145"/>
      <c r="I879" s="145"/>
      <c r="J879" s="145"/>
      <c r="K879" s="145"/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</row>
    <row r="880" spans="1:26" ht="12.75" customHeight="1" x14ac:dyDescent="0.2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</row>
    <row r="881" spans="1:26" ht="12.75" customHeight="1" x14ac:dyDescent="0.2">
      <c r="A881" s="145"/>
      <c r="B881" s="145"/>
      <c r="C881" s="145"/>
      <c r="D881" s="145"/>
      <c r="E881" s="145"/>
      <c r="F881" s="145"/>
      <c r="G881" s="145"/>
      <c r="H881" s="145"/>
      <c r="I881" s="145"/>
      <c r="J881" s="145"/>
      <c r="K881" s="145"/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</row>
    <row r="882" spans="1:26" ht="12.75" customHeight="1" x14ac:dyDescent="0.2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</row>
    <row r="883" spans="1:26" ht="12.75" customHeight="1" x14ac:dyDescent="0.2">
      <c r="A883" s="145"/>
      <c r="B883" s="145"/>
      <c r="C883" s="145"/>
      <c r="D883" s="145"/>
      <c r="E883" s="145"/>
      <c r="F883" s="145"/>
      <c r="G883" s="145"/>
      <c r="H883" s="145"/>
      <c r="I883" s="145"/>
      <c r="J883" s="145"/>
      <c r="K883" s="145"/>
      <c r="L883" s="145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</row>
    <row r="884" spans="1:26" ht="12.75" customHeight="1" x14ac:dyDescent="0.2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</row>
    <row r="885" spans="1:26" ht="12.75" customHeight="1" x14ac:dyDescent="0.2">
      <c r="A885" s="145"/>
      <c r="B885" s="145"/>
      <c r="C885" s="145"/>
      <c r="D885" s="145"/>
      <c r="E885" s="145"/>
      <c r="F885" s="145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</row>
    <row r="886" spans="1:26" ht="12.75" customHeight="1" x14ac:dyDescent="0.2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</row>
    <row r="887" spans="1:26" ht="12.75" customHeight="1" x14ac:dyDescent="0.2">
      <c r="A887" s="145"/>
      <c r="B887" s="145"/>
      <c r="C887" s="145"/>
      <c r="D887" s="145"/>
      <c r="E887" s="145"/>
      <c r="F887" s="145"/>
      <c r="G887" s="145"/>
      <c r="H887" s="145"/>
      <c r="I887" s="145"/>
      <c r="J887" s="145"/>
      <c r="K887" s="145"/>
      <c r="L887" s="145"/>
      <c r="M887" s="145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  <c r="Z887" s="145"/>
    </row>
    <row r="888" spans="1:26" ht="12.75" customHeight="1" x14ac:dyDescent="0.2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</row>
    <row r="889" spans="1:26" ht="12.75" customHeight="1" x14ac:dyDescent="0.2">
      <c r="A889" s="145"/>
      <c r="B889" s="145"/>
      <c r="C889" s="145"/>
      <c r="D889" s="145"/>
      <c r="E889" s="145"/>
      <c r="F889" s="145"/>
      <c r="G889" s="145"/>
      <c r="H889" s="145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</row>
    <row r="890" spans="1:26" ht="12.75" customHeight="1" x14ac:dyDescent="0.2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</row>
    <row r="891" spans="1:26" ht="12.75" customHeight="1" x14ac:dyDescent="0.2">
      <c r="A891" s="145"/>
      <c r="B891" s="145"/>
      <c r="C891" s="145"/>
      <c r="D891" s="145"/>
      <c r="E891" s="145"/>
      <c r="F891" s="145"/>
      <c r="G891" s="145"/>
      <c r="H891" s="145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</row>
    <row r="892" spans="1:26" ht="12.75" customHeight="1" x14ac:dyDescent="0.2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</row>
    <row r="893" spans="1:26" ht="12.75" customHeight="1" x14ac:dyDescent="0.2">
      <c r="A893" s="145"/>
      <c r="B893" s="145"/>
      <c r="C893" s="145"/>
      <c r="D893" s="145"/>
      <c r="E893" s="145"/>
      <c r="F893" s="145"/>
      <c r="G893" s="145"/>
      <c r="H893" s="145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</row>
    <row r="894" spans="1:26" ht="12.75" customHeight="1" x14ac:dyDescent="0.2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</row>
    <row r="895" spans="1:26" ht="12.75" customHeight="1" x14ac:dyDescent="0.2">
      <c r="A895" s="145"/>
      <c r="B895" s="145"/>
      <c r="C895" s="145"/>
      <c r="D895" s="145"/>
      <c r="E895" s="145"/>
      <c r="F895" s="145"/>
      <c r="G895" s="145"/>
      <c r="H895" s="145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</row>
    <row r="896" spans="1:26" ht="12.75" customHeight="1" x14ac:dyDescent="0.2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</row>
    <row r="897" spans="1:26" ht="12.75" customHeight="1" x14ac:dyDescent="0.2">
      <c r="A897" s="145"/>
      <c r="B897" s="145"/>
      <c r="C897" s="145"/>
      <c r="D897" s="145"/>
      <c r="E897" s="145"/>
      <c r="F897" s="145"/>
      <c r="G897" s="145"/>
      <c r="H897" s="145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</row>
    <row r="898" spans="1:26" ht="12.75" customHeight="1" x14ac:dyDescent="0.2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</row>
    <row r="899" spans="1:26" ht="12.75" customHeight="1" x14ac:dyDescent="0.2">
      <c r="A899" s="145"/>
      <c r="B899" s="145"/>
      <c r="C899" s="145"/>
      <c r="D899" s="145"/>
      <c r="E899" s="145"/>
      <c r="F899" s="145"/>
      <c r="G899" s="145"/>
      <c r="H899" s="145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</row>
    <row r="900" spans="1:26" ht="12.75" customHeight="1" x14ac:dyDescent="0.2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</row>
    <row r="901" spans="1:26" ht="12.75" customHeight="1" x14ac:dyDescent="0.2">
      <c r="A901" s="145"/>
      <c r="B901" s="145"/>
      <c r="C901" s="145"/>
      <c r="D901" s="145"/>
      <c r="E901" s="145"/>
      <c r="F901" s="145"/>
      <c r="G901" s="145"/>
      <c r="H901" s="145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</row>
    <row r="902" spans="1:26" ht="12.75" customHeight="1" x14ac:dyDescent="0.2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</row>
    <row r="903" spans="1:26" ht="12.75" customHeight="1" x14ac:dyDescent="0.2">
      <c r="A903" s="145"/>
      <c r="B903" s="145"/>
      <c r="C903" s="145"/>
      <c r="D903" s="145"/>
      <c r="E903" s="145"/>
      <c r="F903" s="145"/>
      <c r="G903" s="145"/>
      <c r="H903" s="145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</row>
    <row r="904" spans="1:26" ht="12.75" customHeight="1" x14ac:dyDescent="0.2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</row>
    <row r="905" spans="1:26" ht="12.75" customHeight="1" x14ac:dyDescent="0.2">
      <c r="A905" s="145"/>
      <c r="B905" s="145"/>
      <c r="C905" s="145"/>
      <c r="D905" s="145"/>
      <c r="E905" s="145"/>
      <c r="F905" s="145"/>
      <c r="G905" s="145"/>
      <c r="H905" s="145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</row>
    <row r="906" spans="1:26" ht="12.75" customHeight="1" x14ac:dyDescent="0.2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</row>
    <row r="907" spans="1:26" ht="12.75" customHeight="1" x14ac:dyDescent="0.2">
      <c r="A907" s="145"/>
      <c r="B907" s="145"/>
      <c r="C907" s="145"/>
      <c r="D907" s="145"/>
      <c r="E907" s="145"/>
      <c r="F907" s="145"/>
      <c r="G907" s="145"/>
      <c r="H907" s="145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</row>
    <row r="908" spans="1:26" ht="12.75" customHeight="1" x14ac:dyDescent="0.2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</row>
    <row r="909" spans="1:26" ht="12.75" customHeight="1" x14ac:dyDescent="0.2">
      <c r="A909" s="145"/>
      <c r="B909" s="145"/>
      <c r="C909" s="145"/>
      <c r="D909" s="145"/>
      <c r="E909" s="145"/>
      <c r="F909" s="145"/>
      <c r="G909" s="145"/>
      <c r="H909" s="145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</row>
    <row r="910" spans="1:26" ht="12.75" customHeight="1" x14ac:dyDescent="0.2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</row>
    <row r="911" spans="1:26" ht="12.75" customHeight="1" x14ac:dyDescent="0.2">
      <c r="A911" s="145"/>
      <c r="B911" s="145"/>
      <c r="C911" s="145"/>
      <c r="D911" s="145"/>
      <c r="E911" s="145"/>
      <c r="F911" s="145"/>
      <c r="G911" s="145"/>
      <c r="H911" s="145"/>
      <c r="I911" s="145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</row>
    <row r="912" spans="1:26" ht="12.75" customHeight="1" x14ac:dyDescent="0.2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</row>
    <row r="913" spans="1:26" ht="12.75" customHeight="1" x14ac:dyDescent="0.2">
      <c r="A913" s="145"/>
      <c r="B913" s="145"/>
      <c r="C913" s="145"/>
      <c r="D913" s="145"/>
      <c r="E913" s="145"/>
      <c r="F913" s="145"/>
      <c r="G913" s="145"/>
      <c r="H913" s="145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</row>
    <row r="914" spans="1:26" ht="12.75" customHeight="1" x14ac:dyDescent="0.2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</row>
    <row r="915" spans="1:26" ht="12.75" customHeight="1" x14ac:dyDescent="0.2">
      <c r="A915" s="145"/>
      <c r="B915" s="145"/>
      <c r="C915" s="145"/>
      <c r="D915" s="145"/>
      <c r="E915" s="145"/>
      <c r="F915" s="145"/>
      <c r="G915" s="145"/>
      <c r="H915" s="145"/>
      <c r="I915" s="145"/>
      <c r="J915" s="145"/>
      <c r="K915" s="145"/>
      <c r="L915" s="145"/>
      <c r="M915" s="145"/>
      <c r="N915" s="145"/>
      <c r="O915" s="145"/>
      <c r="P915" s="145"/>
      <c r="Q915" s="145"/>
      <c r="R915" s="145"/>
      <c r="S915" s="145"/>
      <c r="T915" s="145"/>
      <c r="U915" s="145"/>
      <c r="V915" s="145"/>
      <c r="W915" s="145"/>
      <c r="X915" s="145"/>
      <c r="Y915" s="145"/>
      <c r="Z915" s="145"/>
    </row>
    <row r="916" spans="1:26" ht="12.75" customHeight="1" x14ac:dyDescent="0.2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  <c r="Z916" s="145"/>
    </row>
    <row r="917" spans="1:26" ht="12.75" customHeight="1" x14ac:dyDescent="0.2">
      <c r="A917" s="145"/>
      <c r="B917" s="145"/>
      <c r="C917" s="145"/>
      <c r="D917" s="145"/>
      <c r="E917" s="145"/>
      <c r="F917" s="145"/>
      <c r="G917" s="145"/>
      <c r="H917" s="145"/>
      <c r="I917" s="145"/>
      <c r="J917" s="145"/>
      <c r="K917" s="145"/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</row>
    <row r="918" spans="1:26" ht="12.75" customHeight="1" x14ac:dyDescent="0.2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</row>
    <row r="919" spans="1:26" ht="12.75" customHeight="1" x14ac:dyDescent="0.2">
      <c r="A919" s="145"/>
      <c r="B919" s="145"/>
      <c r="C919" s="145"/>
      <c r="D919" s="145"/>
      <c r="E919" s="145"/>
      <c r="F919" s="145"/>
      <c r="G919" s="145"/>
      <c r="H919" s="145"/>
      <c r="I919" s="145"/>
      <c r="J919" s="145"/>
      <c r="K919" s="145"/>
      <c r="L919" s="145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</row>
    <row r="920" spans="1:26" ht="12.75" customHeight="1" x14ac:dyDescent="0.2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</row>
    <row r="921" spans="1:26" ht="12.75" customHeight="1" x14ac:dyDescent="0.2">
      <c r="A921" s="145"/>
      <c r="B921" s="145"/>
      <c r="C921" s="145"/>
      <c r="D921" s="145"/>
      <c r="E921" s="145"/>
      <c r="F921" s="145"/>
      <c r="G921" s="145"/>
      <c r="H921" s="145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</row>
    <row r="922" spans="1:26" ht="12.75" customHeight="1" x14ac:dyDescent="0.2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</row>
    <row r="923" spans="1:26" ht="12.75" customHeight="1" x14ac:dyDescent="0.2">
      <c r="A923" s="145"/>
      <c r="B923" s="145"/>
      <c r="C923" s="145"/>
      <c r="D923" s="145"/>
      <c r="E923" s="145"/>
      <c r="F923" s="145"/>
      <c r="G923" s="145"/>
      <c r="H923" s="145"/>
      <c r="I923" s="145"/>
      <c r="J923" s="145"/>
      <c r="K923" s="145"/>
      <c r="L923" s="145"/>
      <c r="M923" s="145"/>
      <c r="N923" s="145"/>
      <c r="O923" s="145"/>
      <c r="P923" s="145"/>
      <c r="Q923" s="145"/>
      <c r="R923" s="145"/>
      <c r="S923" s="145"/>
      <c r="T923" s="145"/>
      <c r="U923" s="145"/>
      <c r="V923" s="145"/>
      <c r="W923" s="145"/>
      <c r="X923" s="145"/>
      <c r="Y923" s="145"/>
      <c r="Z923" s="145"/>
    </row>
    <row r="924" spans="1:26" ht="12.75" customHeight="1" x14ac:dyDescent="0.2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  <c r="Z924" s="145"/>
    </row>
    <row r="925" spans="1:26" ht="12.75" customHeight="1" x14ac:dyDescent="0.2">
      <c r="A925" s="145"/>
      <c r="B925" s="145"/>
      <c r="C925" s="145"/>
      <c r="D925" s="145"/>
      <c r="E925" s="145"/>
      <c r="F925" s="145"/>
      <c r="G925" s="145"/>
      <c r="H925" s="145"/>
      <c r="I925" s="145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</row>
    <row r="926" spans="1:26" ht="12.75" customHeight="1" x14ac:dyDescent="0.2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</row>
    <row r="927" spans="1:26" ht="12.75" customHeight="1" x14ac:dyDescent="0.2">
      <c r="A927" s="145"/>
      <c r="B927" s="145"/>
      <c r="C927" s="145"/>
      <c r="D927" s="145"/>
      <c r="E927" s="145"/>
      <c r="F927" s="145"/>
      <c r="G927" s="145"/>
      <c r="H927" s="145"/>
      <c r="I927" s="145"/>
      <c r="J927" s="145"/>
      <c r="K927" s="145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</row>
    <row r="928" spans="1:26" ht="12.75" customHeight="1" x14ac:dyDescent="0.2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</row>
    <row r="929" spans="1:26" ht="12.75" customHeight="1" x14ac:dyDescent="0.2">
      <c r="A929" s="145"/>
      <c r="B929" s="145"/>
      <c r="C929" s="145"/>
      <c r="D929" s="145"/>
      <c r="E929" s="145"/>
      <c r="F929" s="145"/>
      <c r="G929" s="145"/>
      <c r="H929" s="145"/>
      <c r="I929" s="145"/>
      <c r="J929" s="145"/>
      <c r="K929" s="145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</row>
    <row r="930" spans="1:26" ht="12.75" customHeight="1" x14ac:dyDescent="0.2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</row>
    <row r="931" spans="1:26" ht="12.75" customHeight="1" x14ac:dyDescent="0.2">
      <c r="A931" s="145"/>
      <c r="B931" s="145"/>
      <c r="C931" s="145"/>
      <c r="D931" s="145"/>
      <c r="E931" s="145"/>
      <c r="F931" s="145"/>
      <c r="G931" s="145"/>
      <c r="H931" s="145"/>
      <c r="I931" s="145"/>
      <c r="J931" s="145"/>
      <c r="K931" s="145"/>
      <c r="L931" s="145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</row>
    <row r="932" spans="1:26" ht="12.75" customHeight="1" x14ac:dyDescent="0.2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</row>
    <row r="933" spans="1:26" ht="12.75" customHeight="1" x14ac:dyDescent="0.2">
      <c r="A933" s="145"/>
      <c r="B933" s="145"/>
      <c r="C933" s="145"/>
      <c r="D933" s="145"/>
      <c r="E933" s="145"/>
      <c r="F933" s="145"/>
      <c r="G933" s="145"/>
      <c r="H933" s="145"/>
      <c r="I933" s="145"/>
      <c r="J933" s="145"/>
      <c r="K933" s="145"/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</row>
    <row r="934" spans="1:26" ht="12.75" customHeight="1" x14ac:dyDescent="0.2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</row>
    <row r="935" spans="1:26" ht="12.75" customHeight="1" x14ac:dyDescent="0.2">
      <c r="A935" s="145"/>
      <c r="B935" s="145"/>
      <c r="C935" s="145"/>
      <c r="D935" s="145"/>
      <c r="E935" s="145"/>
      <c r="F935" s="145"/>
      <c r="G935" s="145"/>
      <c r="H935" s="145"/>
      <c r="I935" s="145"/>
      <c r="J935" s="145"/>
      <c r="K935" s="145"/>
      <c r="L935" s="145"/>
      <c r="M935" s="145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  <c r="Z935" s="145"/>
    </row>
    <row r="936" spans="1:26" ht="12.75" customHeight="1" x14ac:dyDescent="0.2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  <c r="Z936" s="145"/>
    </row>
    <row r="937" spans="1:26" ht="12.75" customHeight="1" x14ac:dyDescent="0.2">
      <c r="A937" s="145"/>
      <c r="B937" s="145"/>
      <c r="C937" s="145"/>
      <c r="D937" s="145"/>
      <c r="E937" s="145"/>
      <c r="F937" s="145"/>
      <c r="G937" s="145"/>
      <c r="H937" s="145"/>
      <c r="I937" s="145"/>
      <c r="J937" s="145"/>
      <c r="K937" s="145"/>
      <c r="L937" s="145"/>
      <c r="M937" s="145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  <c r="Z937" s="145"/>
    </row>
    <row r="938" spans="1:26" ht="12.75" customHeight="1" x14ac:dyDescent="0.2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45"/>
      <c r="U938" s="145"/>
      <c r="V938" s="145"/>
      <c r="W938" s="145"/>
      <c r="X938" s="145"/>
      <c r="Y938" s="145"/>
      <c r="Z938" s="145"/>
    </row>
    <row r="939" spans="1:26" ht="12.75" customHeight="1" x14ac:dyDescent="0.2">
      <c r="A939" s="145"/>
      <c r="B939" s="145"/>
      <c r="C939" s="145"/>
      <c r="D939" s="145"/>
      <c r="E939" s="145"/>
      <c r="F939" s="145"/>
      <c r="G939" s="145"/>
      <c r="H939" s="145"/>
      <c r="I939" s="145"/>
      <c r="J939" s="145"/>
      <c r="K939" s="145"/>
      <c r="L939" s="145"/>
      <c r="M939" s="145"/>
      <c r="N939" s="145"/>
      <c r="O939" s="145"/>
      <c r="P939" s="145"/>
      <c r="Q939" s="145"/>
      <c r="R939" s="145"/>
      <c r="S939" s="145"/>
      <c r="T939" s="145"/>
      <c r="U939" s="145"/>
      <c r="V939" s="145"/>
      <c r="W939" s="145"/>
      <c r="X939" s="145"/>
      <c r="Y939" s="145"/>
      <c r="Z939" s="145"/>
    </row>
    <row r="940" spans="1:26" ht="12.75" customHeight="1" x14ac:dyDescent="0.2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45"/>
      <c r="U940" s="145"/>
      <c r="V940" s="145"/>
      <c r="W940" s="145"/>
      <c r="X940" s="145"/>
      <c r="Y940" s="145"/>
      <c r="Z940" s="145"/>
    </row>
    <row r="941" spans="1:26" ht="12.75" customHeight="1" x14ac:dyDescent="0.2">
      <c r="A941" s="145"/>
      <c r="B941" s="145"/>
      <c r="C941" s="145"/>
      <c r="D941" s="145"/>
      <c r="E941" s="145"/>
      <c r="F941" s="145"/>
      <c r="G941" s="145"/>
      <c r="H941" s="145"/>
      <c r="I941" s="145"/>
      <c r="J941" s="145"/>
      <c r="K941" s="145"/>
      <c r="L941" s="145"/>
      <c r="M941" s="145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  <c r="Z941" s="145"/>
    </row>
    <row r="942" spans="1:26" ht="12.75" customHeight="1" x14ac:dyDescent="0.2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  <c r="Z942" s="145"/>
    </row>
    <row r="943" spans="1:26" ht="12.75" customHeight="1" x14ac:dyDescent="0.2">
      <c r="A943" s="145"/>
      <c r="B943" s="145"/>
      <c r="C943" s="145"/>
      <c r="D943" s="145"/>
      <c r="E943" s="145"/>
      <c r="F943" s="145"/>
      <c r="G943" s="145"/>
      <c r="H943" s="145"/>
      <c r="I943" s="145"/>
      <c r="J943" s="145"/>
      <c r="K943" s="145"/>
      <c r="L943" s="145"/>
      <c r="M943" s="145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  <c r="Z943" s="145"/>
    </row>
    <row r="944" spans="1:26" ht="12.75" customHeight="1" x14ac:dyDescent="0.2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45"/>
      <c r="U944" s="145"/>
      <c r="V944" s="145"/>
      <c r="W944" s="145"/>
      <c r="X944" s="145"/>
      <c r="Y944" s="145"/>
      <c r="Z944" s="145"/>
    </row>
    <row r="945" spans="1:26" ht="12.75" customHeight="1" x14ac:dyDescent="0.2">
      <c r="A945" s="145"/>
      <c r="B945" s="145"/>
      <c r="C945" s="145"/>
      <c r="D945" s="145"/>
      <c r="E945" s="145"/>
      <c r="F945" s="145"/>
      <c r="G945" s="145"/>
      <c r="H945" s="145"/>
      <c r="I945" s="145"/>
      <c r="J945" s="145"/>
      <c r="K945" s="145"/>
      <c r="L945" s="145"/>
      <c r="M945" s="145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  <c r="Z945" s="145"/>
    </row>
    <row r="946" spans="1:26" ht="12.75" customHeight="1" x14ac:dyDescent="0.2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</row>
    <row r="947" spans="1:26" ht="12.75" customHeight="1" x14ac:dyDescent="0.2">
      <c r="A947" s="145"/>
      <c r="B947" s="145"/>
      <c r="C947" s="145"/>
      <c r="D947" s="145"/>
      <c r="E947" s="145"/>
      <c r="F947" s="145"/>
      <c r="G947" s="145"/>
      <c r="H947" s="145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</row>
    <row r="948" spans="1:26" ht="12.75" customHeight="1" x14ac:dyDescent="0.2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</row>
    <row r="949" spans="1:26" ht="12.75" customHeight="1" x14ac:dyDescent="0.2">
      <c r="A949" s="145"/>
      <c r="B949" s="145"/>
      <c r="C949" s="145"/>
      <c r="D949" s="145"/>
      <c r="E949" s="145"/>
      <c r="F949" s="145"/>
      <c r="G949" s="145"/>
      <c r="H949" s="145"/>
      <c r="I949" s="145"/>
      <c r="J949" s="145"/>
      <c r="K949" s="145"/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</row>
    <row r="950" spans="1:26" ht="12.75" customHeight="1" x14ac:dyDescent="0.2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  <c r="Z950" s="145"/>
    </row>
    <row r="951" spans="1:26" ht="12.75" customHeight="1" x14ac:dyDescent="0.2">
      <c r="A951" s="145"/>
      <c r="B951" s="145"/>
      <c r="C951" s="145"/>
      <c r="D951" s="145"/>
      <c r="E951" s="145"/>
      <c r="F951" s="145"/>
      <c r="G951" s="145"/>
      <c r="H951" s="145"/>
      <c r="I951" s="145"/>
      <c r="J951" s="145"/>
      <c r="K951" s="145"/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  <c r="Z951" s="145"/>
    </row>
    <row r="952" spans="1:26" ht="12.75" customHeight="1" x14ac:dyDescent="0.2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</row>
    <row r="953" spans="1:26" ht="12.75" customHeight="1" x14ac:dyDescent="0.2">
      <c r="A953" s="145"/>
      <c r="B953" s="145"/>
      <c r="C953" s="145"/>
      <c r="D953" s="145"/>
      <c r="E953" s="145"/>
      <c r="F953" s="145"/>
      <c r="G953" s="145"/>
      <c r="H953" s="145"/>
      <c r="I953" s="145"/>
      <c r="J953" s="145"/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</row>
    <row r="954" spans="1:26" ht="12.75" customHeight="1" x14ac:dyDescent="0.2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  <c r="Z954" s="145"/>
    </row>
    <row r="955" spans="1:26" ht="12.75" customHeight="1" x14ac:dyDescent="0.2">
      <c r="A955" s="145"/>
      <c r="B955" s="145"/>
      <c r="C955" s="145"/>
      <c r="D955" s="145"/>
      <c r="E955" s="145"/>
      <c r="F955" s="145"/>
      <c r="G955" s="145"/>
      <c r="H955" s="145"/>
      <c r="I955" s="145"/>
      <c r="J955" s="145"/>
      <c r="K955" s="145"/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  <c r="Z955" s="145"/>
    </row>
    <row r="956" spans="1:26" ht="12.75" customHeight="1" x14ac:dyDescent="0.2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45"/>
      <c r="U956" s="145"/>
      <c r="V956" s="145"/>
      <c r="W956" s="145"/>
      <c r="X956" s="145"/>
      <c r="Y956" s="145"/>
      <c r="Z956" s="145"/>
    </row>
    <row r="957" spans="1:26" ht="12.75" customHeight="1" x14ac:dyDescent="0.2">
      <c r="A957" s="145"/>
      <c r="B957" s="145"/>
      <c r="C957" s="145"/>
      <c r="D957" s="145"/>
      <c r="E957" s="145"/>
      <c r="F957" s="145"/>
      <c r="G957" s="145"/>
      <c r="H957" s="145"/>
      <c r="I957" s="145"/>
      <c r="J957" s="145"/>
      <c r="K957" s="145"/>
      <c r="L957" s="145"/>
      <c r="M957" s="145"/>
      <c r="N957" s="145"/>
      <c r="O957" s="145"/>
      <c r="P957" s="145"/>
      <c r="Q957" s="145"/>
      <c r="R957" s="145"/>
      <c r="S957" s="145"/>
      <c r="T957" s="145"/>
      <c r="U957" s="145"/>
      <c r="V957" s="145"/>
      <c r="W957" s="145"/>
      <c r="X957" s="145"/>
      <c r="Y957" s="145"/>
      <c r="Z957" s="145"/>
    </row>
    <row r="958" spans="1:26" ht="12.75" customHeight="1" x14ac:dyDescent="0.2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45"/>
      <c r="U958" s="145"/>
      <c r="V958" s="145"/>
      <c r="W958" s="145"/>
      <c r="X958" s="145"/>
      <c r="Y958" s="145"/>
      <c r="Z958" s="145"/>
    </row>
    <row r="959" spans="1:26" ht="12.75" customHeight="1" x14ac:dyDescent="0.2">
      <c r="A959" s="145"/>
      <c r="B959" s="145"/>
      <c r="C959" s="145"/>
      <c r="D959" s="145"/>
      <c r="E959" s="145"/>
      <c r="F959" s="145"/>
      <c r="G959" s="145"/>
      <c r="H959" s="145"/>
      <c r="I959" s="145"/>
      <c r="J959" s="145"/>
      <c r="K959" s="145"/>
      <c r="L959" s="145"/>
      <c r="M959" s="145"/>
      <c r="N959" s="145"/>
      <c r="O959" s="145"/>
      <c r="P959" s="145"/>
      <c r="Q959" s="145"/>
      <c r="R959" s="145"/>
      <c r="S959" s="145"/>
      <c r="T959" s="145"/>
      <c r="U959" s="145"/>
      <c r="V959" s="145"/>
      <c r="W959" s="145"/>
      <c r="X959" s="145"/>
      <c r="Y959" s="145"/>
      <c r="Z959" s="145"/>
    </row>
    <row r="960" spans="1:26" ht="12.75" customHeight="1" x14ac:dyDescent="0.2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45"/>
      <c r="U960" s="145"/>
      <c r="V960" s="145"/>
      <c r="W960" s="145"/>
      <c r="X960" s="145"/>
      <c r="Y960" s="145"/>
      <c r="Z960" s="145"/>
    </row>
    <row r="961" spans="1:26" ht="12.75" customHeight="1" x14ac:dyDescent="0.2">
      <c r="A961" s="145"/>
      <c r="B961" s="145"/>
      <c r="C961" s="145"/>
      <c r="D961" s="145"/>
      <c r="E961" s="145"/>
      <c r="F961" s="145"/>
      <c r="G961" s="145"/>
      <c r="H961" s="145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  <c r="Z961" s="145"/>
    </row>
    <row r="962" spans="1:26" ht="12.75" customHeight="1" x14ac:dyDescent="0.2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  <c r="Z962" s="145"/>
    </row>
    <row r="963" spans="1:26" ht="12.75" customHeight="1" x14ac:dyDescent="0.2">
      <c r="A963" s="145"/>
      <c r="B963" s="145"/>
      <c r="C963" s="145"/>
      <c r="D963" s="145"/>
      <c r="E963" s="145"/>
      <c r="F963" s="145"/>
      <c r="G963" s="145"/>
      <c r="H963" s="145"/>
      <c r="I963" s="145"/>
      <c r="J963" s="145"/>
      <c r="K963" s="145"/>
      <c r="L963" s="145"/>
      <c r="M963" s="145"/>
      <c r="N963" s="145"/>
      <c r="O963" s="145"/>
      <c r="P963" s="145"/>
      <c r="Q963" s="145"/>
      <c r="R963" s="145"/>
      <c r="S963" s="145"/>
      <c r="T963" s="145"/>
      <c r="U963" s="145"/>
      <c r="V963" s="145"/>
      <c r="W963" s="145"/>
      <c r="X963" s="145"/>
      <c r="Y963" s="145"/>
      <c r="Z963" s="145"/>
    </row>
    <row r="964" spans="1:26" ht="12.75" customHeight="1" x14ac:dyDescent="0.2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45"/>
      <c r="U964" s="145"/>
      <c r="V964" s="145"/>
      <c r="W964" s="145"/>
      <c r="X964" s="145"/>
      <c r="Y964" s="145"/>
      <c r="Z964" s="145"/>
    </row>
    <row r="965" spans="1:26" ht="12.75" customHeight="1" x14ac:dyDescent="0.2">
      <c r="A965" s="145"/>
      <c r="B965" s="145"/>
      <c r="C965" s="145"/>
      <c r="D965" s="145"/>
      <c r="E965" s="145"/>
      <c r="F965" s="145"/>
      <c r="G965" s="145"/>
      <c r="H965" s="145"/>
      <c r="I965" s="145"/>
      <c r="J965" s="145"/>
      <c r="K965" s="145"/>
      <c r="L965" s="145"/>
      <c r="M965" s="145"/>
      <c r="N965" s="145"/>
      <c r="O965" s="145"/>
      <c r="P965" s="145"/>
      <c r="Q965" s="145"/>
      <c r="R965" s="145"/>
      <c r="S965" s="145"/>
      <c r="T965" s="145"/>
      <c r="U965" s="145"/>
      <c r="V965" s="145"/>
      <c r="W965" s="145"/>
      <c r="X965" s="145"/>
      <c r="Y965" s="145"/>
      <c r="Z965" s="145"/>
    </row>
    <row r="966" spans="1:26" ht="12.75" customHeight="1" x14ac:dyDescent="0.2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45"/>
      <c r="U966" s="145"/>
      <c r="V966" s="145"/>
      <c r="W966" s="145"/>
      <c r="X966" s="145"/>
      <c r="Y966" s="145"/>
      <c r="Z966" s="145"/>
    </row>
    <row r="967" spans="1:26" ht="12.75" customHeight="1" x14ac:dyDescent="0.2">
      <c r="A967" s="145"/>
      <c r="B967" s="145"/>
      <c r="C967" s="145"/>
      <c r="D967" s="145"/>
      <c r="E967" s="145"/>
      <c r="F967" s="145"/>
      <c r="G967" s="145"/>
      <c r="H967" s="145"/>
      <c r="I967" s="145"/>
      <c r="J967" s="145"/>
      <c r="K967" s="145"/>
      <c r="L967" s="145"/>
      <c r="M967" s="145"/>
      <c r="N967" s="145"/>
      <c r="O967" s="145"/>
      <c r="P967" s="145"/>
      <c r="Q967" s="145"/>
      <c r="R967" s="145"/>
      <c r="S967" s="145"/>
      <c r="T967" s="145"/>
      <c r="U967" s="145"/>
      <c r="V967" s="145"/>
      <c r="W967" s="145"/>
      <c r="X967" s="145"/>
      <c r="Y967" s="145"/>
      <c r="Z967" s="145"/>
    </row>
    <row r="968" spans="1:26" ht="12.75" customHeight="1" x14ac:dyDescent="0.2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</row>
    <row r="969" spans="1:26" ht="12.75" customHeight="1" x14ac:dyDescent="0.2">
      <c r="A969" s="145"/>
      <c r="B969" s="145"/>
      <c r="C969" s="145"/>
      <c r="D969" s="145"/>
      <c r="E969" s="145"/>
      <c r="F969" s="145"/>
      <c r="G969" s="145"/>
      <c r="H969" s="145"/>
      <c r="I969" s="145"/>
      <c r="J969" s="145"/>
      <c r="K969" s="145"/>
      <c r="L969" s="145"/>
      <c r="M969" s="145"/>
      <c r="N969" s="145"/>
      <c r="O969" s="145"/>
      <c r="P969" s="145"/>
      <c r="Q969" s="145"/>
      <c r="R969" s="145"/>
      <c r="S969" s="145"/>
      <c r="T969" s="145"/>
      <c r="U969" s="145"/>
      <c r="V969" s="145"/>
      <c r="W969" s="145"/>
      <c r="X969" s="145"/>
      <c r="Y969" s="145"/>
      <c r="Z969" s="145"/>
    </row>
    <row r="970" spans="1:26" ht="12.75" customHeight="1" x14ac:dyDescent="0.2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45"/>
      <c r="U970" s="145"/>
      <c r="V970" s="145"/>
      <c r="W970" s="145"/>
      <c r="X970" s="145"/>
      <c r="Y970" s="145"/>
      <c r="Z970" s="145"/>
    </row>
    <row r="971" spans="1:26" ht="12.75" customHeight="1" x14ac:dyDescent="0.2">
      <c r="A971" s="145"/>
      <c r="B971" s="145"/>
      <c r="C971" s="145"/>
      <c r="D971" s="145"/>
      <c r="E971" s="145"/>
      <c r="F971" s="145"/>
      <c r="G971" s="145"/>
      <c r="H971" s="145"/>
      <c r="I971" s="145"/>
      <c r="J971" s="145"/>
      <c r="K971" s="145"/>
      <c r="L971" s="145"/>
      <c r="M971" s="145"/>
      <c r="N971" s="145"/>
      <c r="O971" s="145"/>
      <c r="P971" s="145"/>
      <c r="Q971" s="145"/>
      <c r="R971" s="145"/>
      <c r="S971" s="145"/>
      <c r="T971" s="145"/>
      <c r="U971" s="145"/>
      <c r="V971" s="145"/>
      <c r="W971" s="145"/>
      <c r="X971" s="145"/>
      <c r="Y971" s="145"/>
      <c r="Z971" s="145"/>
    </row>
    <row r="972" spans="1:26" ht="12.75" customHeight="1" x14ac:dyDescent="0.2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45"/>
      <c r="U972" s="145"/>
      <c r="V972" s="145"/>
      <c r="W972" s="145"/>
      <c r="X972" s="145"/>
      <c r="Y972" s="145"/>
      <c r="Z972" s="145"/>
    </row>
    <row r="973" spans="1:26" ht="12.75" customHeight="1" x14ac:dyDescent="0.2">
      <c r="A973" s="145"/>
      <c r="B973" s="145"/>
      <c r="C973" s="145"/>
      <c r="D973" s="145"/>
      <c r="E973" s="145"/>
      <c r="F973" s="145"/>
      <c r="G973" s="145"/>
      <c r="H973" s="145"/>
      <c r="I973" s="145"/>
      <c r="J973" s="145"/>
      <c r="K973" s="145"/>
      <c r="L973" s="145"/>
      <c r="M973" s="145"/>
      <c r="N973" s="145"/>
      <c r="O973" s="145"/>
      <c r="P973" s="145"/>
      <c r="Q973" s="145"/>
      <c r="R973" s="145"/>
      <c r="S973" s="145"/>
      <c r="T973" s="145"/>
      <c r="U973" s="145"/>
      <c r="V973" s="145"/>
      <c r="W973" s="145"/>
      <c r="X973" s="145"/>
      <c r="Y973" s="145"/>
      <c r="Z973" s="145"/>
    </row>
    <row r="974" spans="1:26" ht="12.75" customHeight="1" x14ac:dyDescent="0.2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45"/>
      <c r="U974" s="145"/>
      <c r="V974" s="145"/>
      <c r="W974" s="145"/>
      <c r="X974" s="145"/>
      <c r="Y974" s="145"/>
      <c r="Z974" s="145"/>
    </row>
    <row r="975" spans="1:26" ht="12.75" customHeight="1" x14ac:dyDescent="0.2">
      <c r="A975" s="145"/>
      <c r="B975" s="145"/>
      <c r="C975" s="145"/>
      <c r="D975" s="145"/>
      <c r="E975" s="145"/>
      <c r="F975" s="145"/>
      <c r="G975" s="145"/>
      <c r="H975" s="145"/>
      <c r="I975" s="145"/>
      <c r="J975" s="145"/>
      <c r="K975" s="145"/>
      <c r="L975" s="145"/>
      <c r="M975" s="145"/>
      <c r="N975" s="145"/>
      <c r="O975" s="145"/>
      <c r="P975" s="145"/>
      <c r="Q975" s="145"/>
      <c r="R975" s="145"/>
      <c r="S975" s="145"/>
      <c r="T975" s="145"/>
      <c r="U975" s="145"/>
      <c r="V975" s="145"/>
      <c r="W975" s="145"/>
      <c r="X975" s="145"/>
      <c r="Y975" s="145"/>
      <c r="Z975" s="145"/>
    </row>
    <row r="976" spans="1:26" ht="12.75" customHeight="1" x14ac:dyDescent="0.2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45"/>
      <c r="U976" s="145"/>
      <c r="V976" s="145"/>
      <c r="W976" s="145"/>
      <c r="X976" s="145"/>
      <c r="Y976" s="145"/>
      <c r="Z976" s="145"/>
    </row>
    <row r="977" spans="1:26" ht="12.75" customHeight="1" x14ac:dyDescent="0.2">
      <c r="A977" s="145"/>
      <c r="B977" s="145"/>
      <c r="C977" s="145"/>
      <c r="D977" s="145"/>
      <c r="E977" s="145"/>
      <c r="F977" s="145"/>
      <c r="G977" s="145"/>
      <c r="H977" s="145"/>
      <c r="I977" s="145"/>
      <c r="J977" s="145"/>
      <c r="K977" s="145"/>
      <c r="L977" s="145"/>
      <c r="M977" s="145"/>
      <c r="N977" s="145"/>
      <c r="O977" s="145"/>
      <c r="P977" s="145"/>
      <c r="Q977" s="145"/>
      <c r="R977" s="145"/>
      <c r="S977" s="145"/>
      <c r="T977" s="145"/>
      <c r="U977" s="145"/>
      <c r="V977" s="145"/>
      <c r="W977" s="145"/>
      <c r="X977" s="145"/>
      <c r="Y977" s="145"/>
      <c r="Z977" s="145"/>
    </row>
    <row r="978" spans="1:26" ht="12.75" customHeight="1" x14ac:dyDescent="0.2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</row>
    <row r="979" spans="1:26" ht="12.75" customHeight="1" x14ac:dyDescent="0.2">
      <c r="A979" s="145"/>
      <c r="B979" s="145"/>
      <c r="C979" s="145"/>
      <c r="D979" s="145"/>
      <c r="E979" s="145"/>
      <c r="F979" s="145"/>
      <c r="G979" s="145"/>
      <c r="H979" s="145"/>
      <c r="I979" s="145"/>
      <c r="J979" s="145"/>
      <c r="K979" s="145"/>
      <c r="L979" s="145"/>
      <c r="M979" s="145"/>
      <c r="N979" s="145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</row>
    <row r="980" spans="1:26" ht="12.75" customHeight="1" x14ac:dyDescent="0.2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</row>
    <row r="981" spans="1:26" ht="12.75" customHeight="1" x14ac:dyDescent="0.2">
      <c r="A981" s="145"/>
      <c r="B981" s="145"/>
      <c r="C981" s="145"/>
      <c r="D981" s="145"/>
      <c r="E981" s="145"/>
      <c r="F981" s="145"/>
      <c r="G981" s="145"/>
      <c r="H981" s="145"/>
      <c r="I981" s="145"/>
      <c r="J981" s="145"/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</row>
    <row r="982" spans="1:26" ht="12.75" customHeight="1" x14ac:dyDescent="0.2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45"/>
      <c r="U982" s="145"/>
      <c r="V982" s="145"/>
      <c r="W982" s="145"/>
      <c r="X982" s="145"/>
      <c r="Y982" s="145"/>
      <c r="Z982" s="145"/>
    </row>
    <row r="983" spans="1:26" ht="12.75" customHeight="1" x14ac:dyDescent="0.2">
      <c r="A983" s="145"/>
      <c r="B983" s="145"/>
      <c r="C983" s="145"/>
      <c r="D983" s="145"/>
      <c r="E983" s="145"/>
      <c r="F983" s="145"/>
      <c r="G983" s="145"/>
      <c r="H983" s="145"/>
      <c r="I983" s="145"/>
      <c r="J983" s="145"/>
      <c r="K983" s="145"/>
      <c r="L983" s="145"/>
      <c r="M983" s="145"/>
      <c r="N983" s="145"/>
      <c r="O983" s="145"/>
      <c r="P983" s="145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</row>
    <row r="984" spans="1:26" ht="12.75" customHeight="1" x14ac:dyDescent="0.2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45"/>
      <c r="U984" s="145"/>
      <c r="V984" s="145"/>
      <c r="W984" s="145"/>
      <c r="X984" s="145"/>
      <c r="Y984" s="145"/>
      <c r="Z984" s="145"/>
    </row>
    <row r="985" spans="1:26" ht="12.75" customHeight="1" x14ac:dyDescent="0.2">
      <c r="A985" s="145"/>
      <c r="B985" s="145"/>
      <c r="C985" s="145"/>
      <c r="D985" s="145"/>
      <c r="E985" s="145"/>
      <c r="F985" s="145"/>
      <c r="G985" s="145"/>
      <c r="H985" s="145"/>
      <c r="I985" s="145"/>
      <c r="J985" s="145"/>
      <c r="K985" s="145"/>
      <c r="L985" s="145"/>
      <c r="M985" s="145"/>
      <c r="N985" s="145"/>
      <c r="O985" s="145"/>
      <c r="P985" s="145"/>
      <c r="Q985" s="145"/>
      <c r="R985" s="145"/>
      <c r="S985" s="145"/>
      <c r="T985" s="145"/>
      <c r="U985" s="145"/>
      <c r="V985" s="145"/>
      <c r="W985" s="145"/>
      <c r="X985" s="145"/>
      <c r="Y985" s="145"/>
      <c r="Z985" s="145"/>
    </row>
    <row r="986" spans="1:26" ht="12.75" customHeight="1" x14ac:dyDescent="0.2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45"/>
      <c r="U986" s="145"/>
      <c r="V986" s="145"/>
      <c r="W986" s="145"/>
      <c r="X986" s="145"/>
      <c r="Y986" s="145"/>
      <c r="Z986" s="145"/>
    </row>
    <row r="987" spans="1:26" ht="12.75" customHeight="1" x14ac:dyDescent="0.2">
      <c r="A987" s="145"/>
      <c r="B987" s="145"/>
      <c r="C987" s="145"/>
      <c r="D987" s="145"/>
      <c r="E987" s="145"/>
      <c r="F987" s="145"/>
      <c r="G987" s="145"/>
      <c r="H987" s="145"/>
      <c r="I987" s="145"/>
      <c r="J987" s="145"/>
      <c r="K987" s="145"/>
      <c r="L987" s="145"/>
      <c r="M987" s="145"/>
      <c r="N987" s="145"/>
      <c r="O987" s="145"/>
      <c r="P987" s="145"/>
      <c r="Q987" s="145"/>
      <c r="R987" s="145"/>
      <c r="S987" s="145"/>
      <c r="T987" s="145"/>
      <c r="U987" s="145"/>
      <c r="V987" s="145"/>
      <c r="W987" s="145"/>
      <c r="X987" s="145"/>
      <c r="Y987" s="145"/>
      <c r="Z987" s="145"/>
    </row>
    <row r="988" spans="1:26" ht="12.75" customHeight="1" x14ac:dyDescent="0.2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45"/>
      <c r="U988" s="145"/>
      <c r="V988" s="145"/>
      <c r="W988" s="145"/>
      <c r="X988" s="145"/>
      <c r="Y988" s="145"/>
      <c r="Z988" s="145"/>
    </row>
    <row r="989" spans="1:26" ht="12.75" customHeight="1" x14ac:dyDescent="0.2">
      <c r="A989" s="145"/>
      <c r="B989" s="145"/>
      <c r="C989" s="145"/>
      <c r="D989" s="145"/>
      <c r="E989" s="145"/>
      <c r="F989" s="145"/>
      <c r="G989" s="145"/>
      <c r="H989" s="145"/>
      <c r="I989" s="145"/>
      <c r="J989" s="145"/>
      <c r="K989" s="145"/>
      <c r="L989" s="145"/>
      <c r="M989" s="145"/>
      <c r="N989" s="145"/>
      <c r="O989" s="145"/>
      <c r="P989" s="145"/>
      <c r="Q989" s="145"/>
      <c r="R989" s="145"/>
      <c r="S989" s="145"/>
      <c r="T989" s="145"/>
      <c r="U989" s="145"/>
      <c r="V989" s="145"/>
      <c r="W989" s="145"/>
      <c r="X989" s="145"/>
      <c r="Y989" s="145"/>
      <c r="Z989" s="145"/>
    </row>
    <row r="990" spans="1:26" ht="12.75" customHeight="1" x14ac:dyDescent="0.2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45"/>
      <c r="U990" s="145"/>
      <c r="V990" s="145"/>
      <c r="W990" s="145"/>
      <c r="X990" s="145"/>
      <c r="Y990" s="145"/>
      <c r="Z990" s="145"/>
    </row>
    <row r="991" spans="1:26" ht="12.75" customHeight="1" x14ac:dyDescent="0.2">
      <c r="A991" s="145"/>
      <c r="B991" s="145"/>
      <c r="C991" s="145"/>
      <c r="D991" s="145"/>
      <c r="E991" s="145"/>
      <c r="F991" s="145"/>
      <c r="G991" s="145"/>
      <c r="H991" s="145"/>
      <c r="I991" s="145"/>
      <c r="J991" s="145"/>
      <c r="K991" s="145"/>
      <c r="L991" s="145"/>
      <c r="M991" s="145"/>
      <c r="N991" s="145"/>
      <c r="O991" s="145"/>
      <c r="P991" s="145"/>
      <c r="Q991" s="145"/>
      <c r="R991" s="145"/>
      <c r="S991" s="145"/>
      <c r="T991" s="145"/>
      <c r="U991" s="145"/>
      <c r="V991" s="145"/>
      <c r="W991" s="145"/>
      <c r="X991" s="145"/>
      <c r="Y991" s="145"/>
      <c r="Z991" s="145"/>
    </row>
    <row r="992" spans="1:26" ht="12.75" customHeight="1" x14ac:dyDescent="0.2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45"/>
      <c r="U992" s="145"/>
      <c r="V992" s="145"/>
      <c r="W992" s="145"/>
      <c r="X992" s="145"/>
      <c r="Y992" s="145"/>
      <c r="Z992" s="145"/>
    </row>
    <row r="993" spans="1:26" ht="12.75" customHeight="1" x14ac:dyDescent="0.2">
      <c r="A993" s="145"/>
      <c r="B993" s="145"/>
      <c r="C993" s="145"/>
      <c r="D993" s="145"/>
      <c r="E993" s="145"/>
      <c r="F993" s="145"/>
      <c r="G993" s="145"/>
      <c r="H993" s="145"/>
      <c r="I993" s="145"/>
      <c r="J993" s="145"/>
      <c r="K993" s="145"/>
      <c r="L993" s="145"/>
      <c r="M993" s="145"/>
      <c r="N993" s="145"/>
      <c r="O993" s="145"/>
      <c r="P993" s="145"/>
      <c r="Q993" s="145"/>
      <c r="R993" s="145"/>
      <c r="S993" s="145"/>
      <c r="T993" s="145"/>
      <c r="U993" s="145"/>
      <c r="V993" s="145"/>
      <c r="W993" s="145"/>
      <c r="X993" s="145"/>
      <c r="Y993" s="145"/>
      <c r="Z993" s="145"/>
    </row>
    <row r="994" spans="1:26" ht="12.75" customHeight="1" x14ac:dyDescent="0.2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45"/>
      <c r="U994" s="145"/>
      <c r="V994" s="145"/>
      <c r="W994" s="145"/>
      <c r="X994" s="145"/>
      <c r="Y994" s="145"/>
      <c r="Z994" s="145"/>
    </row>
    <row r="995" spans="1:26" ht="12.75" customHeight="1" x14ac:dyDescent="0.2">
      <c r="A995" s="145"/>
      <c r="B995" s="145"/>
      <c r="C995" s="145"/>
      <c r="D995" s="145"/>
      <c r="E995" s="145"/>
      <c r="F995" s="145"/>
      <c r="G995" s="145"/>
      <c r="H995" s="145"/>
      <c r="I995" s="145"/>
      <c r="J995" s="145"/>
      <c r="K995" s="145"/>
      <c r="L995" s="145"/>
      <c r="M995" s="145"/>
      <c r="N995" s="145"/>
      <c r="O995" s="145"/>
      <c r="P995" s="145"/>
      <c r="Q995" s="145"/>
      <c r="R995" s="145"/>
      <c r="S995" s="145"/>
      <c r="T995" s="145"/>
      <c r="U995" s="145"/>
      <c r="V995" s="145"/>
      <c r="W995" s="145"/>
      <c r="X995" s="145"/>
      <c r="Y995" s="145"/>
      <c r="Z995" s="145"/>
    </row>
    <row r="996" spans="1:26" ht="12.75" customHeight="1" x14ac:dyDescent="0.2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45"/>
      <c r="U996" s="145"/>
      <c r="V996" s="145"/>
      <c r="W996" s="145"/>
      <c r="X996" s="145"/>
      <c r="Y996" s="145"/>
      <c r="Z996" s="145"/>
    </row>
    <row r="997" spans="1:26" ht="12.75" customHeight="1" x14ac:dyDescent="0.2">
      <c r="A997" s="145"/>
      <c r="B997" s="145"/>
      <c r="C997" s="145"/>
      <c r="D997" s="145"/>
      <c r="E997" s="145"/>
      <c r="F997" s="145"/>
      <c r="G997" s="145"/>
      <c r="H997" s="145"/>
      <c r="I997" s="145"/>
      <c r="J997" s="145"/>
      <c r="K997" s="145"/>
      <c r="L997" s="145"/>
      <c r="M997" s="145"/>
      <c r="N997" s="145"/>
      <c r="O997" s="145"/>
      <c r="P997" s="145"/>
      <c r="Q997" s="145"/>
      <c r="R997" s="145"/>
      <c r="S997" s="145"/>
      <c r="T997" s="145"/>
      <c r="U997" s="145"/>
      <c r="V997" s="145"/>
      <c r="W997" s="145"/>
      <c r="X997" s="145"/>
      <c r="Y997" s="145"/>
      <c r="Z997" s="145"/>
    </row>
    <row r="998" spans="1:26" ht="12.75" customHeight="1" x14ac:dyDescent="0.2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45"/>
      <c r="U998" s="145"/>
      <c r="V998" s="145"/>
      <c r="W998" s="145"/>
      <c r="X998" s="145"/>
      <c r="Y998" s="145"/>
      <c r="Z998" s="145"/>
    </row>
    <row r="999" spans="1:26" ht="12.75" customHeight="1" x14ac:dyDescent="0.2">
      <c r="A999" s="145"/>
      <c r="B999" s="145"/>
      <c r="C999" s="145"/>
      <c r="D999" s="145"/>
      <c r="E999" s="145"/>
      <c r="F999" s="145"/>
      <c r="G999" s="145"/>
      <c r="H999" s="145"/>
      <c r="I999" s="145"/>
      <c r="J999" s="145"/>
      <c r="K999" s="145"/>
      <c r="L999" s="145"/>
      <c r="M999" s="145"/>
      <c r="N999" s="145"/>
      <c r="O999" s="145"/>
      <c r="P999" s="145"/>
      <c r="Q999" s="145"/>
      <c r="R999" s="145"/>
      <c r="S999" s="145"/>
      <c r="T999" s="145"/>
      <c r="U999" s="145"/>
      <c r="V999" s="145"/>
      <c r="W999" s="145"/>
      <c r="X999" s="145"/>
      <c r="Y999" s="145"/>
      <c r="Z999" s="145"/>
    </row>
    <row r="1000" spans="1:26" ht="12.75" customHeight="1" x14ac:dyDescent="0.2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45"/>
      <c r="U1000" s="145"/>
      <c r="V1000" s="145"/>
      <c r="W1000" s="145"/>
      <c r="X1000" s="145"/>
      <c r="Y1000" s="145"/>
      <c r="Z1000" s="145"/>
    </row>
  </sheetData>
  <mergeCells count="2">
    <mergeCell ref="A1:C1"/>
    <mergeCell ref="B7:C7"/>
  </mergeCells>
  <pageMargins left="0.90551181102362199" right="0.51181102362204722" top="0.74803149606299213" bottom="0.74803149606299213" header="0" footer="0"/>
  <pageSetup paperSize="9" scale="9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5"/>
  <sheetViews>
    <sheetView workbookViewId="0"/>
  </sheetViews>
  <sheetFormatPr defaultColWidth="12.5703125" defaultRowHeight="15" customHeight="1" x14ac:dyDescent="0.2"/>
  <cols>
    <col min="1" max="1" width="41.85546875" customWidth="1"/>
    <col min="2" max="2" width="5.5703125" customWidth="1"/>
    <col min="3" max="3" width="8.5703125" customWidth="1"/>
    <col min="4" max="4" width="9.7109375" customWidth="1"/>
    <col min="5" max="5" width="8" customWidth="1"/>
    <col min="6" max="6" width="9.7109375" customWidth="1"/>
    <col min="7" max="26" width="8.5703125" customWidth="1"/>
  </cols>
  <sheetData>
    <row r="1" spans="1:26" ht="16.5" customHeight="1" x14ac:dyDescent="0.2">
      <c r="A1" s="146"/>
      <c r="B1" s="2"/>
      <c r="C1" s="2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99"/>
      <c r="B2" s="5"/>
      <c r="C2" s="5"/>
      <c r="D2" s="199"/>
      <c r="E2" s="200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</row>
    <row r="3" spans="1:26" ht="12.75" customHeight="1" x14ac:dyDescent="0.2">
      <c r="A3" s="291" t="s">
        <v>291</v>
      </c>
      <c r="B3" s="269"/>
      <c r="C3" s="269"/>
      <c r="D3" s="269"/>
      <c r="E3" s="269"/>
      <c r="F3" s="270"/>
    </row>
    <row r="4" spans="1:26" ht="12.75" customHeight="1" x14ac:dyDescent="0.2">
      <c r="A4" s="201"/>
      <c r="B4" s="202"/>
      <c r="C4" s="202"/>
      <c r="D4" s="202"/>
      <c r="E4" s="202"/>
      <c r="F4" s="203"/>
    </row>
    <row r="5" spans="1:26" ht="12.75" customHeight="1" x14ac:dyDescent="0.25">
      <c r="A5" s="204"/>
      <c r="B5" s="5"/>
      <c r="C5" s="5"/>
      <c r="D5" s="292" t="s">
        <v>292</v>
      </c>
      <c r="E5" s="286"/>
      <c r="F5" s="287"/>
      <c r="G5" s="199"/>
      <c r="H5" s="199"/>
    </row>
    <row r="6" spans="1:26" ht="12.75" customHeight="1" x14ac:dyDescent="0.2">
      <c r="A6" s="189"/>
      <c r="B6" s="199"/>
      <c r="C6" s="199"/>
      <c r="D6" s="205" t="s">
        <v>293</v>
      </c>
      <c r="E6" s="206" t="s">
        <v>294</v>
      </c>
      <c r="F6" s="207" t="s">
        <v>295</v>
      </c>
      <c r="G6" s="199"/>
      <c r="H6" s="199"/>
    </row>
    <row r="7" spans="1:26" ht="12.75" customHeight="1" x14ac:dyDescent="0.2">
      <c r="A7" s="208" t="s">
        <v>296</v>
      </c>
      <c r="B7" s="209" t="s">
        <v>297</v>
      </c>
      <c r="C7" s="210">
        <v>0.03</v>
      </c>
      <c r="D7" s="211">
        <v>2.9700000000000001E-2</v>
      </c>
      <c r="E7" s="212">
        <v>5.0799999999999998E-2</v>
      </c>
      <c r="F7" s="213">
        <v>6.2700000000000006E-2</v>
      </c>
      <c r="G7" s="199"/>
      <c r="H7" s="199"/>
    </row>
    <row r="8" spans="1:26" ht="12.75" customHeight="1" x14ac:dyDescent="0.2">
      <c r="A8" s="214" t="s">
        <v>298</v>
      </c>
      <c r="B8" s="215" t="s">
        <v>299</v>
      </c>
      <c r="C8" s="216">
        <v>1.2999999999999999E-2</v>
      </c>
      <c r="D8" s="211">
        <f>0.3%+0.56%</f>
        <v>8.6E-3</v>
      </c>
      <c r="E8" s="212">
        <f>0.48%+0.85%</f>
        <v>1.3299999999999999E-2</v>
      </c>
      <c r="F8" s="213">
        <f>0.82%+0.89%</f>
        <v>1.7099999999999997E-2</v>
      </c>
      <c r="G8" s="199"/>
      <c r="H8" s="199"/>
    </row>
    <row r="9" spans="1:26" ht="12.75" customHeight="1" x14ac:dyDescent="0.2">
      <c r="A9" s="214" t="s">
        <v>300</v>
      </c>
      <c r="B9" s="215" t="s">
        <v>301</v>
      </c>
      <c r="C9" s="216">
        <v>0.1</v>
      </c>
      <c r="D9" s="211">
        <v>7.7799999999999994E-2</v>
      </c>
      <c r="E9" s="212">
        <v>0.1085</v>
      </c>
      <c r="F9" s="213">
        <v>0.13550000000000001</v>
      </c>
      <c r="G9" s="199"/>
      <c r="H9" s="199"/>
    </row>
    <row r="10" spans="1:26" ht="12.75" customHeight="1" x14ac:dyDescent="0.2">
      <c r="A10" s="214" t="s">
        <v>302</v>
      </c>
      <c r="B10" s="215" t="s">
        <v>303</v>
      </c>
      <c r="C10" s="217">
        <f>(1+E10)^(E11/252)-1</f>
        <v>5.0895620925444085E-3</v>
      </c>
      <c r="D10" s="211" t="s">
        <v>304</v>
      </c>
      <c r="E10" s="218">
        <v>0.1125</v>
      </c>
      <c r="F10" s="219"/>
      <c r="G10" s="199"/>
      <c r="H10" s="199"/>
    </row>
    <row r="11" spans="1:26" ht="12.75" customHeight="1" x14ac:dyDescent="0.2">
      <c r="A11" s="214" t="s">
        <v>305</v>
      </c>
      <c r="B11" s="293" t="s">
        <v>306</v>
      </c>
      <c r="C11" s="216">
        <v>0.03</v>
      </c>
      <c r="D11" s="220" t="s">
        <v>307</v>
      </c>
      <c r="E11" s="221">
        <v>12</v>
      </c>
      <c r="F11" s="188"/>
      <c r="G11" s="199"/>
      <c r="H11" s="199"/>
    </row>
    <row r="12" spans="1:26" ht="12.75" customHeight="1" x14ac:dyDescent="0.2">
      <c r="A12" s="222" t="s">
        <v>308</v>
      </c>
      <c r="B12" s="294"/>
      <c r="C12" s="223">
        <v>3.6499999999999998E-2</v>
      </c>
      <c r="D12" s="181"/>
      <c r="E12" s="224"/>
      <c r="F12" s="188"/>
      <c r="G12" s="199"/>
      <c r="H12" s="199"/>
    </row>
    <row r="13" spans="1:26" ht="12.75" customHeight="1" x14ac:dyDescent="0.2">
      <c r="A13" s="225" t="s">
        <v>309</v>
      </c>
      <c r="B13" s="226"/>
      <c r="C13" s="227"/>
      <c r="D13" s="181"/>
      <c r="E13" s="224"/>
      <c r="F13" s="188"/>
      <c r="G13" s="199"/>
      <c r="H13" s="199"/>
    </row>
    <row r="14" spans="1:26" ht="12.75" customHeight="1" x14ac:dyDescent="0.2">
      <c r="A14" s="228" t="s">
        <v>310</v>
      </c>
      <c r="B14" s="229"/>
      <c r="C14" s="230"/>
      <c r="D14" s="181"/>
      <c r="E14" s="224"/>
      <c r="F14" s="188"/>
      <c r="G14" s="199"/>
      <c r="H14" s="199"/>
    </row>
    <row r="15" spans="1:26" ht="12.75" customHeight="1" x14ac:dyDescent="0.2">
      <c r="A15" s="231" t="s">
        <v>311</v>
      </c>
      <c r="B15" s="232"/>
      <c r="C15" s="233">
        <f>ROUND((((1+C7+C8)*(1+C9)*(1+C10))/(1-(C11+C12))-1),4)</f>
        <v>0.23530000000000001</v>
      </c>
      <c r="D15" s="234">
        <v>0.21429999999999999</v>
      </c>
      <c r="E15" s="235">
        <v>0.2717</v>
      </c>
      <c r="F15" s="236">
        <v>0.3362</v>
      </c>
      <c r="G15" s="199"/>
      <c r="H15" s="199"/>
    </row>
    <row r="16" spans="1:26" ht="12.75" customHeight="1" x14ac:dyDescent="0.2">
      <c r="A16" s="199"/>
      <c r="B16" s="199"/>
      <c r="C16" s="199"/>
      <c r="D16" s="199"/>
      <c r="E16" s="200"/>
      <c r="F16" s="199"/>
      <c r="G16" s="199"/>
      <c r="H16" s="199"/>
    </row>
    <row r="17" spans="1:8" ht="12.75" customHeight="1" x14ac:dyDescent="0.2">
      <c r="A17" s="199"/>
      <c r="B17" s="199"/>
      <c r="C17" s="199"/>
      <c r="D17" s="199"/>
      <c r="E17" s="200"/>
      <c r="F17" s="199"/>
      <c r="G17" s="199"/>
      <c r="H17" s="199"/>
    </row>
    <row r="18" spans="1:8" ht="12.75" customHeight="1" x14ac:dyDescent="0.2">
      <c r="A18" s="199"/>
      <c r="B18" s="199"/>
      <c r="C18" s="199"/>
      <c r="D18" s="199"/>
      <c r="E18" s="200"/>
      <c r="F18" s="199"/>
      <c r="G18" s="199"/>
      <c r="H18" s="199"/>
    </row>
    <row r="19" spans="1:8" ht="12.75" customHeight="1" x14ac:dyDescent="0.2">
      <c r="A19" s="199"/>
      <c r="B19" s="199"/>
      <c r="C19" s="199"/>
      <c r="D19" s="199"/>
      <c r="E19" s="200"/>
      <c r="F19" s="199"/>
      <c r="G19" s="199"/>
      <c r="H19" s="199"/>
    </row>
    <row r="20" spans="1:8" ht="12.75" customHeight="1" x14ac:dyDescent="0.2">
      <c r="E20" s="237"/>
    </row>
    <row r="21" spans="1:8" ht="12.75" customHeight="1" x14ac:dyDescent="0.2">
      <c r="E21" s="237"/>
    </row>
    <row r="22" spans="1:8" ht="12.75" customHeight="1" x14ac:dyDescent="0.2">
      <c r="E22" s="237"/>
    </row>
    <row r="23" spans="1:8" ht="12.75" customHeight="1" x14ac:dyDescent="0.2">
      <c r="E23" s="237"/>
    </row>
    <row r="24" spans="1:8" ht="12.75" customHeight="1" x14ac:dyDescent="0.2">
      <c r="E24" s="237"/>
    </row>
    <row r="25" spans="1:8" ht="12.75" customHeight="1" x14ac:dyDescent="0.2">
      <c r="E25" s="237"/>
    </row>
    <row r="26" spans="1:8" ht="12.75" customHeight="1" x14ac:dyDescent="0.2">
      <c r="E26" s="237"/>
    </row>
    <row r="27" spans="1:8" ht="12.75" customHeight="1" x14ac:dyDescent="0.2">
      <c r="E27" s="237"/>
    </row>
    <row r="28" spans="1:8" ht="12.75" customHeight="1" x14ac:dyDescent="0.2">
      <c r="E28" s="237"/>
    </row>
    <row r="29" spans="1:8" ht="12.75" customHeight="1" x14ac:dyDescent="0.2">
      <c r="E29" s="237"/>
    </row>
    <row r="30" spans="1:8" ht="12.75" customHeight="1" x14ac:dyDescent="0.2">
      <c r="E30" s="237"/>
    </row>
    <row r="31" spans="1:8" ht="12.75" customHeight="1" x14ac:dyDescent="0.2">
      <c r="E31" s="237"/>
    </row>
    <row r="32" spans="1:8" ht="12.75" customHeight="1" x14ac:dyDescent="0.2">
      <c r="E32" s="237"/>
    </row>
    <row r="33" spans="5:5" ht="12.75" customHeight="1" x14ac:dyDescent="0.2">
      <c r="E33" s="237"/>
    </row>
    <row r="34" spans="5:5" ht="12.75" customHeight="1" x14ac:dyDescent="0.2">
      <c r="E34" s="237"/>
    </row>
    <row r="35" spans="5:5" ht="12.75" customHeight="1" x14ac:dyDescent="0.2">
      <c r="E35" s="237"/>
    </row>
    <row r="36" spans="5:5" ht="12.75" customHeight="1" x14ac:dyDescent="0.2">
      <c r="E36" s="237"/>
    </row>
    <row r="37" spans="5:5" ht="12.75" customHeight="1" x14ac:dyDescent="0.2">
      <c r="E37" s="237"/>
    </row>
    <row r="38" spans="5:5" ht="12.75" customHeight="1" x14ac:dyDescent="0.2">
      <c r="E38" s="237"/>
    </row>
    <row r="39" spans="5:5" ht="12.75" customHeight="1" x14ac:dyDescent="0.2">
      <c r="E39" s="237"/>
    </row>
    <row r="40" spans="5:5" ht="12.75" customHeight="1" x14ac:dyDescent="0.2">
      <c r="E40" s="237"/>
    </row>
    <row r="41" spans="5:5" ht="12.75" customHeight="1" x14ac:dyDescent="0.2">
      <c r="E41" s="237"/>
    </row>
    <row r="42" spans="5:5" ht="12.75" customHeight="1" x14ac:dyDescent="0.2">
      <c r="E42" s="237"/>
    </row>
    <row r="43" spans="5:5" ht="12.75" customHeight="1" x14ac:dyDescent="0.2">
      <c r="E43" s="237"/>
    </row>
    <row r="44" spans="5:5" ht="12.75" customHeight="1" x14ac:dyDescent="0.2">
      <c r="E44" s="237"/>
    </row>
    <row r="45" spans="5:5" ht="12.75" customHeight="1" x14ac:dyDescent="0.2">
      <c r="E45" s="237"/>
    </row>
    <row r="46" spans="5:5" ht="12.75" customHeight="1" x14ac:dyDescent="0.2">
      <c r="E46" s="237"/>
    </row>
    <row r="47" spans="5:5" ht="12.75" customHeight="1" x14ac:dyDescent="0.2">
      <c r="E47" s="237"/>
    </row>
    <row r="48" spans="5:5" ht="12.75" customHeight="1" x14ac:dyDescent="0.2">
      <c r="E48" s="237"/>
    </row>
    <row r="49" spans="5:5" ht="12.75" customHeight="1" x14ac:dyDescent="0.2">
      <c r="E49" s="237"/>
    </row>
    <row r="50" spans="5:5" ht="12.75" customHeight="1" x14ac:dyDescent="0.2">
      <c r="E50" s="237"/>
    </row>
    <row r="51" spans="5:5" ht="12.75" customHeight="1" x14ac:dyDescent="0.2">
      <c r="E51" s="237"/>
    </row>
    <row r="52" spans="5:5" ht="12.75" customHeight="1" x14ac:dyDescent="0.2">
      <c r="E52" s="237"/>
    </row>
    <row r="53" spans="5:5" ht="12.75" customHeight="1" x14ac:dyDescent="0.2">
      <c r="E53" s="237"/>
    </row>
    <row r="54" spans="5:5" ht="12.75" customHeight="1" x14ac:dyDescent="0.2">
      <c r="E54" s="237"/>
    </row>
    <row r="55" spans="5:5" ht="12.75" customHeight="1" x14ac:dyDescent="0.2">
      <c r="E55" s="237"/>
    </row>
    <row r="56" spans="5:5" ht="12.75" customHeight="1" x14ac:dyDescent="0.2">
      <c r="E56" s="237"/>
    </row>
    <row r="57" spans="5:5" ht="12.75" customHeight="1" x14ac:dyDescent="0.2">
      <c r="E57" s="237"/>
    </row>
    <row r="58" spans="5:5" ht="12.75" customHeight="1" x14ac:dyDescent="0.2">
      <c r="E58" s="237"/>
    </row>
    <row r="59" spans="5:5" ht="12.75" customHeight="1" x14ac:dyDescent="0.2">
      <c r="E59" s="237"/>
    </row>
    <row r="60" spans="5:5" ht="12.75" customHeight="1" x14ac:dyDescent="0.2">
      <c r="E60" s="237"/>
    </row>
    <row r="61" spans="5:5" ht="12.75" customHeight="1" x14ac:dyDescent="0.2">
      <c r="E61" s="237"/>
    </row>
    <row r="62" spans="5:5" ht="12.75" customHeight="1" x14ac:dyDescent="0.2">
      <c r="E62" s="237"/>
    </row>
    <row r="63" spans="5:5" ht="12.75" customHeight="1" x14ac:dyDescent="0.2">
      <c r="E63" s="237"/>
    </row>
    <row r="64" spans="5:5" ht="12.75" customHeight="1" x14ac:dyDescent="0.2">
      <c r="E64" s="237"/>
    </row>
    <row r="65" spans="5:5" ht="12.75" customHeight="1" x14ac:dyDescent="0.2">
      <c r="E65" s="237"/>
    </row>
    <row r="66" spans="5:5" ht="12.75" customHeight="1" x14ac:dyDescent="0.2">
      <c r="E66" s="237"/>
    </row>
    <row r="67" spans="5:5" ht="12.75" customHeight="1" x14ac:dyDescent="0.2">
      <c r="E67" s="237"/>
    </row>
    <row r="68" spans="5:5" ht="12.75" customHeight="1" x14ac:dyDescent="0.2">
      <c r="E68" s="237"/>
    </row>
    <row r="69" spans="5:5" ht="12.75" customHeight="1" x14ac:dyDescent="0.2">
      <c r="E69" s="237"/>
    </row>
    <row r="70" spans="5:5" ht="12.75" customHeight="1" x14ac:dyDescent="0.2">
      <c r="E70" s="237"/>
    </row>
    <row r="71" spans="5:5" ht="12.75" customHeight="1" x14ac:dyDescent="0.2">
      <c r="E71" s="237"/>
    </row>
    <row r="72" spans="5:5" ht="12.75" customHeight="1" x14ac:dyDescent="0.2">
      <c r="E72" s="237"/>
    </row>
    <row r="73" spans="5:5" ht="12.75" customHeight="1" x14ac:dyDescent="0.2">
      <c r="E73" s="237"/>
    </row>
    <row r="74" spans="5:5" ht="12.75" customHeight="1" x14ac:dyDescent="0.2">
      <c r="E74" s="237"/>
    </row>
    <row r="75" spans="5:5" ht="12.75" customHeight="1" x14ac:dyDescent="0.2">
      <c r="E75" s="237"/>
    </row>
    <row r="76" spans="5:5" ht="12.75" customHeight="1" x14ac:dyDescent="0.2">
      <c r="E76" s="237"/>
    </row>
    <row r="77" spans="5:5" ht="12.75" customHeight="1" x14ac:dyDescent="0.2">
      <c r="E77" s="237"/>
    </row>
    <row r="78" spans="5:5" ht="12.75" customHeight="1" x14ac:dyDescent="0.2">
      <c r="E78" s="237"/>
    </row>
    <row r="79" spans="5:5" ht="12.75" customHeight="1" x14ac:dyDescent="0.2">
      <c r="E79" s="237"/>
    </row>
    <row r="80" spans="5:5" ht="12.75" customHeight="1" x14ac:dyDescent="0.2">
      <c r="E80" s="237"/>
    </row>
    <row r="81" spans="5:5" ht="12.75" customHeight="1" x14ac:dyDescent="0.2">
      <c r="E81" s="237"/>
    </row>
    <row r="82" spans="5:5" ht="12.75" customHeight="1" x14ac:dyDescent="0.2">
      <c r="E82" s="237"/>
    </row>
    <row r="83" spans="5:5" ht="12.75" customHeight="1" x14ac:dyDescent="0.2">
      <c r="E83" s="237"/>
    </row>
    <row r="84" spans="5:5" ht="12.75" customHeight="1" x14ac:dyDescent="0.2">
      <c r="E84" s="237"/>
    </row>
    <row r="85" spans="5:5" ht="12.75" customHeight="1" x14ac:dyDescent="0.2">
      <c r="E85" s="237"/>
    </row>
    <row r="86" spans="5:5" ht="12.75" customHeight="1" x14ac:dyDescent="0.2">
      <c r="E86" s="237"/>
    </row>
    <row r="87" spans="5:5" ht="12.75" customHeight="1" x14ac:dyDescent="0.2">
      <c r="E87" s="237"/>
    </row>
    <row r="88" spans="5:5" ht="12.75" customHeight="1" x14ac:dyDescent="0.2">
      <c r="E88" s="237"/>
    </row>
    <row r="89" spans="5:5" ht="12.75" customHeight="1" x14ac:dyDescent="0.2">
      <c r="E89" s="237"/>
    </row>
    <row r="90" spans="5:5" ht="12.75" customHeight="1" x14ac:dyDescent="0.2">
      <c r="E90" s="237"/>
    </row>
    <row r="91" spans="5:5" ht="12.75" customHeight="1" x14ac:dyDescent="0.2">
      <c r="E91" s="237"/>
    </row>
    <row r="92" spans="5:5" ht="12.75" customHeight="1" x14ac:dyDescent="0.2">
      <c r="E92" s="237"/>
    </row>
    <row r="93" spans="5:5" ht="12.75" customHeight="1" x14ac:dyDescent="0.2">
      <c r="E93" s="237"/>
    </row>
    <row r="94" spans="5:5" ht="12.75" customHeight="1" x14ac:dyDescent="0.2">
      <c r="E94" s="237"/>
    </row>
    <row r="95" spans="5:5" ht="12.75" customHeight="1" x14ac:dyDescent="0.2">
      <c r="E95" s="237"/>
    </row>
    <row r="96" spans="5:5" ht="12.75" customHeight="1" x14ac:dyDescent="0.2">
      <c r="E96" s="237"/>
    </row>
    <row r="97" spans="5:5" ht="12.75" customHeight="1" x14ac:dyDescent="0.2">
      <c r="E97" s="237"/>
    </row>
    <row r="98" spans="5:5" ht="12.75" customHeight="1" x14ac:dyDescent="0.2">
      <c r="E98" s="237"/>
    </row>
    <row r="99" spans="5:5" ht="12.75" customHeight="1" x14ac:dyDescent="0.2">
      <c r="E99" s="237"/>
    </row>
    <row r="100" spans="5:5" ht="12.75" customHeight="1" x14ac:dyDescent="0.2">
      <c r="E100" s="237"/>
    </row>
    <row r="101" spans="5:5" ht="12.75" customHeight="1" x14ac:dyDescent="0.2">
      <c r="E101" s="237"/>
    </row>
    <row r="102" spans="5:5" ht="12.75" customHeight="1" x14ac:dyDescent="0.2">
      <c r="E102" s="237"/>
    </row>
    <row r="103" spans="5:5" ht="12.75" customHeight="1" x14ac:dyDescent="0.2">
      <c r="E103" s="237"/>
    </row>
    <row r="104" spans="5:5" ht="12.75" customHeight="1" x14ac:dyDescent="0.2">
      <c r="E104" s="237"/>
    </row>
    <row r="105" spans="5:5" ht="12.75" customHeight="1" x14ac:dyDescent="0.2">
      <c r="E105" s="237"/>
    </row>
    <row r="106" spans="5:5" ht="12.75" customHeight="1" x14ac:dyDescent="0.2">
      <c r="E106" s="237"/>
    </row>
    <row r="107" spans="5:5" ht="12.75" customHeight="1" x14ac:dyDescent="0.2">
      <c r="E107" s="237"/>
    </row>
    <row r="108" spans="5:5" ht="12.75" customHeight="1" x14ac:dyDescent="0.2">
      <c r="E108" s="237"/>
    </row>
    <row r="109" spans="5:5" ht="12.75" customHeight="1" x14ac:dyDescent="0.2">
      <c r="E109" s="237"/>
    </row>
    <row r="110" spans="5:5" ht="12.75" customHeight="1" x14ac:dyDescent="0.2">
      <c r="E110" s="237"/>
    </row>
    <row r="111" spans="5:5" ht="12.75" customHeight="1" x14ac:dyDescent="0.2">
      <c r="E111" s="237"/>
    </row>
    <row r="112" spans="5:5" ht="12.75" customHeight="1" x14ac:dyDescent="0.2">
      <c r="E112" s="237"/>
    </row>
    <row r="113" spans="5:5" ht="12.75" customHeight="1" x14ac:dyDescent="0.2">
      <c r="E113" s="237"/>
    </row>
    <row r="114" spans="5:5" ht="12.75" customHeight="1" x14ac:dyDescent="0.2">
      <c r="E114" s="237"/>
    </row>
    <row r="115" spans="5:5" ht="12.75" customHeight="1" x14ac:dyDescent="0.2">
      <c r="E115" s="237"/>
    </row>
    <row r="116" spans="5:5" ht="12.75" customHeight="1" x14ac:dyDescent="0.2">
      <c r="E116" s="237"/>
    </row>
    <row r="117" spans="5:5" ht="12.75" customHeight="1" x14ac:dyDescent="0.2">
      <c r="E117" s="237"/>
    </row>
    <row r="118" spans="5:5" ht="12.75" customHeight="1" x14ac:dyDescent="0.2">
      <c r="E118" s="237"/>
    </row>
    <row r="119" spans="5:5" ht="12.75" customHeight="1" x14ac:dyDescent="0.2">
      <c r="E119" s="237"/>
    </row>
    <row r="120" spans="5:5" ht="12.75" customHeight="1" x14ac:dyDescent="0.2">
      <c r="E120" s="237"/>
    </row>
    <row r="121" spans="5:5" ht="12.75" customHeight="1" x14ac:dyDescent="0.2">
      <c r="E121" s="237"/>
    </row>
    <row r="122" spans="5:5" ht="12.75" customHeight="1" x14ac:dyDescent="0.2">
      <c r="E122" s="237"/>
    </row>
    <row r="123" spans="5:5" ht="12.75" customHeight="1" x14ac:dyDescent="0.2">
      <c r="E123" s="237"/>
    </row>
    <row r="124" spans="5:5" ht="12.75" customHeight="1" x14ac:dyDescent="0.2">
      <c r="E124" s="237"/>
    </row>
    <row r="125" spans="5:5" ht="12.75" customHeight="1" x14ac:dyDescent="0.2">
      <c r="E125" s="237"/>
    </row>
    <row r="126" spans="5:5" ht="12.75" customHeight="1" x14ac:dyDescent="0.2">
      <c r="E126" s="237"/>
    </row>
    <row r="127" spans="5:5" ht="12.75" customHeight="1" x14ac:dyDescent="0.2">
      <c r="E127" s="237"/>
    </row>
    <row r="128" spans="5:5" ht="12.75" customHeight="1" x14ac:dyDescent="0.2">
      <c r="E128" s="237"/>
    </row>
    <row r="129" spans="5:5" ht="12.75" customHeight="1" x14ac:dyDescent="0.2">
      <c r="E129" s="237"/>
    </row>
    <row r="130" spans="5:5" ht="12.75" customHeight="1" x14ac:dyDescent="0.2">
      <c r="E130" s="237"/>
    </row>
    <row r="131" spans="5:5" ht="12.75" customHeight="1" x14ac:dyDescent="0.2">
      <c r="E131" s="237"/>
    </row>
    <row r="132" spans="5:5" ht="12.75" customHeight="1" x14ac:dyDescent="0.2">
      <c r="E132" s="237"/>
    </row>
    <row r="133" spans="5:5" ht="12.75" customHeight="1" x14ac:dyDescent="0.2">
      <c r="E133" s="237"/>
    </row>
    <row r="134" spans="5:5" ht="12.75" customHeight="1" x14ac:dyDescent="0.2">
      <c r="E134" s="237"/>
    </row>
    <row r="135" spans="5:5" ht="12.75" customHeight="1" x14ac:dyDescent="0.2">
      <c r="E135" s="237"/>
    </row>
    <row r="136" spans="5:5" ht="12.75" customHeight="1" x14ac:dyDescent="0.2">
      <c r="E136" s="237"/>
    </row>
    <row r="137" spans="5:5" ht="12.75" customHeight="1" x14ac:dyDescent="0.2">
      <c r="E137" s="237"/>
    </row>
    <row r="138" spans="5:5" ht="12.75" customHeight="1" x14ac:dyDescent="0.2">
      <c r="E138" s="237"/>
    </row>
    <row r="139" spans="5:5" ht="12.75" customHeight="1" x14ac:dyDescent="0.2">
      <c r="E139" s="237"/>
    </row>
    <row r="140" spans="5:5" ht="12.75" customHeight="1" x14ac:dyDescent="0.2">
      <c r="E140" s="237"/>
    </row>
    <row r="141" spans="5:5" ht="12.75" customHeight="1" x14ac:dyDescent="0.2">
      <c r="E141" s="237"/>
    </row>
    <row r="142" spans="5:5" ht="12.75" customHeight="1" x14ac:dyDescent="0.2">
      <c r="E142" s="237"/>
    </row>
    <row r="143" spans="5:5" ht="12.75" customHeight="1" x14ac:dyDescent="0.2">
      <c r="E143" s="237"/>
    </row>
    <row r="144" spans="5:5" ht="12.75" customHeight="1" x14ac:dyDescent="0.2">
      <c r="E144" s="237"/>
    </row>
    <row r="145" spans="5:5" ht="12.75" customHeight="1" x14ac:dyDescent="0.2">
      <c r="E145" s="237"/>
    </row>
    <row r="146" spans="5:5" ht="12.75" customHeight="1" x14ac:dyDescent="0.2">
      <c r="E146" s="237"/>
    </row>
    <row r="147" spans="5:5" ht="12.75" customHeight="1" x14ac:dyDescent="0.2">
      <c r="E147" s="237"/>
    </row>
    <row r="148" spans="5:5" ht="12.75" customHeight="1" x14ac:dyDescent="0.2">
      <c r="E148" s="237"/>
    </row>
    <row r="149" spans="5:5" ht="12.75" customHeight="1" x14ac:dyDescent="0.2">
      <c r="E149" s="237"/>
    </row>
    <row r="150" spans="5:5" ht="12.75" customHeight="1" x14ac:dyDescent="0.2">
      <c r="E150" s="237"/>
    </row>
    <row r="151" spans="5:5" ht="12.75" customHeight="1" x14ac:dyDescent="0.2">
      <c r="E151" s="237"/>
    </row>
    <row r="152" spans="5:5" ht="12.75" customHeight="1" x14ac:dyDescent="0.2">
      <c r="E152" s="237"/>
    </row>
    <row r="153" spans="5:5" ht="12.75" customHeight="1" x14ac:dyDescent="0.2">
      <c r="E153" s="237"/>
    </row>
    <row r="154" spans="5:5" ht="12.75" customHeight="1" x14ac:dyDescent="0.2">
      <c r="E154" s="237"/>
    </row>
    <row r="155" spans="5:5" ht="12.75" customHeight="1" x14ac:dyDescent="0.2">
      <c r="E155" s="237"/>
    </row>
    <row r="156" spans="5:5" ht="12.75" customHeight="1" x14ac:dyDescent="0.2">
      <c r="E156" s="237"/>
    </row>
    <row r="157" spans="5:5" ht="12.75" customHeight="1" x14ac:dyDescent="0.2">
      <c r="E157" s="237"/>
    </row>
    <row r="158" spans="5:5" ht="12.75" customHeight="1" x14ac:dyDescent="0.2">
      <c r="E158" s="237"/>
    </row>
    <row r="159" spans="5:5" ht="12.75" customHeight="1" x14ac:dyDescent="0.2">
      <c r="E159" s="237"/>
    </row>
    <row r="160" spans="5:5" ht="12.75" customHeight="1" x14ac:dyDescent="0.2">
      <c r="E160" s="237"/>
    </row>
    <row r="161" spans="5:5" ht="12.75" customHeight="1" x14ac:dyDescent="0.2">
      <c r="E161" s="237"/>
    </row>
    <row r="162" spans="5:5" ht="12.75" customHeight="1" x14ac:dyDescent="0.2">
      <c r="E162" s="237"/>
    </row>
    <row r="163" spans="5:5" ht="12.75" customHeight="1" x14ac:dyDescent="0.2">
      <c r="E163" s="237"/>
    </row>
    <row r="164" spans="5:5" ht="12.75" customHeight="1" x14ac:dyDescent="0.2">
      <c r="E164" s="237"/>
    </row>
    <row r="165" spans="5:5" ht="12.75" customHeight="1" x14ac:dyDescent="0.2">
      <c r="E165" s="237"/>
    </row>
    <row r="166" spans="5:5" ht="12.75" customHeight="1" x14ac:dyDescent="0.2">
      <c r="E166" s="237"/>
    </row>
    <row r="167" spans="5:5" ht="12.75" customHeight="1" x14ac:dyDescent="0.2">
      <c r="E167" s="237"/>
    </row>
    <row r="168" spans="5:5" ht="12.75" customHeight="1" x14ac:dyDescent="0.2">
      <c r="E168" s="237"/>
    </row>
    <row r="169" spans="5:5" ht="12.75" customHeight="1" x14ac:dyDescent="0.2">
      <c r="E169" s="237"/>
    </row>
    <row r="170" spans="5:5" ht="12.75" customHeight="1" x14ac:dyDescent="0.2">
      <c r="E170" s="237"/>
    </row>
    <row r="171" spans="5:5" ht="12.75" customHeight="1" x14ac:dyDescent="0.2">
      <c r="E171" s="237"/>
    </row>
    <row r="172" spans="5:5" ht="12.75" customHeight="1" x14ac:dyDescent="0.2">
      <c r="E172" s="237"/>
    </row>
    <row r="173" spans="5:5" ht="12.75" customHeight="1" x14ac:dyDescent="0.2">
      <c r="E173" s="237"/>
    </row>
    <row r="174" spans="5:5" ht="12.75" customHeight="1" x14ac:dyDescent="0.2">
      <c r="E174" s="237"/>
    </row>
    <row r="175" spans="5:5" ht="12.75" customHeight="1" x14ac:dyDescent="0.2">
      <c r="E175" s="237"/>
    </row>
    <row r="176" spans="5:5" ht="12.75" customHeight="1" x14ac:dyDescent="0.2">
      <c r="E176" s="237"/>
    </row>
    <row r="177" spans="5:5" ht="12.75" customHeight="1" x14ac:dyDescent="0.2">
      <c r="E177" s="237"/>
    </row>
    <row r="178" spans="5:5" ht="12.75" customHeight="1" x14ac:dyDescent="0.2">
      <c r="E178" s="237"/>
    </row>
    <row r="179" spans="5:5" ht="12.75" customHeight="1" x14ac:dyDescent="0.2">
      <c r="E179" s="237"/>
    </row>
    <row r="180" spans="5:5" ht="12.75" customHeight="1" x14ac:dyDescent="0.2">
      <c r="E180" s="237"/>
    </row>
    <row r="181" spans="5:5" ht="12.75" customHeight="1" x14ac:dyDescent="0.2">
      <c r="E181" s="237"/>
    </row>
    <row r="182" spans="5:5" ht="12.75" customHeight="1" x14ac:dyDescent="0.2">
      <c r="E182" s="237"/>
    </row>
    <row r="183" spans="5:5" ht="12.75" customHeight="1" x14ac:dyDescent="0.2">
      <c r="E183" s="237"/>
    </row>
    <row r="184" spans="5:5" ht="12.75" customHeight="1" x14ac:dyDescent="0.2">
      <c r="E184" s="237"/>
    </row>
    <row r="185" spans="5:5" ht="12.75" customHeight="1" x14ac:dyDescent="0.2">
      <c r="E185" s="237"/>
    </row>
    <row r="186" spans="5:5" ht="12.75" customHeight="1" x14ac:dyDescent="0.2">
      <c r="E186" s="237"/>
    </row>
    <row r="187" spans="5:5" ht="12.75" customHeight="1" x14ac:dyDescent="0.2">
      <c r="E187" s="237"/>
    </row>
    <row r="188" spans="5:5" ht="12.75" customHeight="1" x14ac:dyDescent="0.2">
      <c r="E188" s="237"/>
    </row>
    <row r="189" spans="5:5" ht="12.75" customHeight="1" x14ac:dyDescent="0.2">
      <c r="E189" s="237"/>
    </row>
    <row r="190" spans="5:5" ht="12.75" customHeight="1" x14ac:dyDescent="0.2">
      <c r="E190" s="237"/>
    </row>
    <row r="191" spans="5:5" ht="12.75" customHeight="1" x14ac:dyDescent="0.2">
      <c r="E191" s="237"/>
    </row>
    <row r="192" spans="5:5" ht="12.75" customHeight="1" x14ac:dyDescent="0.2">
      <c r="E192" s="237"/>
    </row>
    <row r="193" spans="5:5" ht="12.75" customHeight="1" x14ac:dyDescent="0.2">
      <c r="E193" s="237"/>
    </row>
    <row r="194" spans="5:5" ht="12.75" customHeight="1" x14ac:dyDescent="0.2">
      <c r="E194" s="237"/>
    </row>
    <row r="195" spans="5:5" ht="12.75" customHeight="1" x14ac:dyDescent="0.2">
      <c r="E195" s="237"/>
    </row>
    <row r="196" spans="5:5" ht="12.75" customHeight="1" x14ac:dyDescent="0.2">
      <c r="E196" s="237"/>
    </row>
    <row r="197" spans="5:5" ht="12.75" customHeight="1" x14ac:dyDescent="0.2">
      <c r="E197" s="237"/>
    </row>
    <row r="198" spans="5:5" ht="12.75" customHeight="1" x14ac:dyDescent="0.2">
      <c r="E198" s="237"/>
    </row>
    <row r="199" spans="5:5" ht="12.75" customHeight="1" x14ac:dyDescent="0.2">
      <c r="E199" s="237"/>
    </row>
    <row r="200" spans="5:5" ht="12.75" customHeight="1" x14ac:dyDescent="0.2">
      <c r="E200" s="237"/>
    </row>
    <row r="201" spans="5:5" ht="12.75" customHeight="1" x14ac:dyDescent="0.2">
      <c r="E201" s="237"/>
    </row>
    <row r="202" spans="5:5" ht="12.75" customHeight="1" x14ac:dyDescent="0.2">
      <c r="E202" s="237"/>
    </row>
    <row r="203" spans="5:5" ht="12.75" customHeight="1" x14ac:dyDescent="0.2">
      <c r="E203" s="237"/>
    </row>
    <row r="204" spans="5:5" ht="12.75" customHeight="1" x14ac:dyDescent="0.2">
      <c r="E204" s="237"/>
    </row>
    <row r="205" spans="5:5" ht="12.75" customHeight="1" x14ac:dyDescent="0.2">
      <c r="E205" s="237"/>
    </row>
    <row r="206" spans="5:5" ht="12.75" customHeight="1" x14ac:dyDescent="0.2">
      <c r="E206" s="237"/>
    </row>
    <row r="207" spans="5:5" ht="12.75" customHeight="1" x14ac:dyDescent="0.2">
      <c r="E207" s="237"/>
    </row>
    <row r="208" spans="5:5" ht="12.75" customHeight="1" x14ac:dyDescent="0.2">
      <c r="E208" s="237"/>
    </row>
    <row r="209" spans="5:5" ht="12.75" customHeight="1" x14ac:dyDescent="0.2">
      <c r="E209" s="237"/>
    </row>
    <row r="210" spans="5:5" ht="12.75" customHeight="1" x14ac:dyDescent="0.2">
      <c r="E210" s="237"/>
    </row>
    <row r="211" spans="5:5" ht="12.75" customHeight="1" x14ac:dyDescent="0.2">
      <c r="E211" s="237"/>
    </row>
    <row r="212" spans="5:5" ht="12.75" customHeight="1" x14ac:dyDescent="0.2">
      <c r="E212" s="237"/>
    </row>
    <row r="213" spans="5:5" ht="12.75" customHeight="1" x14ac:dyDescent="0.2">
      <c r="E213" s="237"/>
    </row>
    <row r="214" spans="5:5" ht="12.75" customHeight="1" x14ac:dyDescent="0.2">
      <c r="E214" s="237"/>
    </row>
    <row r="215" spans="5:5" ht="12.75" customHeight="1" x14ac:dyDescent="0.2">
      <c r="E215" s="237"/>
    </row>
    <row r="216" spans="5:5" ht="12.75" customHeight="1" x14ac:dyDescent="0.2">
      <c r="E216" s="237"/>
    </row>
    <row r="217" spans="5:5" ht="12.75" customHeight="1" x14ac:dyDescent="0.2">
      <c r="E217" s="237"/>
    </row>
    <row r="218" spans="5:5" ht="12.75" customHeight="1" x14ac:dyDescent="0.2">
      <c r="E218" s="237"/>
    </row>
    <row r="219" spans="5:5" ht="12.75" customHeight="1" x14ac:dyDescent="0.2">
      <c r="E219" s="237"/>
    </row>
    <row r="220" spans="5:5" ht="12.75" customHeight="1" x14ac:dyDescent="0.2">
      <c r="E220" s="237"/>
    </row>
    <row r="221" spans="5:5" ht="12.75" customHeight="1" x14ac:dyDescent="0.2">
      <c r="E221" s="237"/>
    </row>
    <row r="222" spans="5:5" ht="12.75" customHeight="1" x14ac:dyDescent="0.2">
      <c r="E222" s="237"/>
    </row>
    <row r="223" spans="5:5" ht="12.75" customHeight="1" x14ac:dyDescent="0.2">
      <c r="E223" s="237"/>
    </row>
    <row r="224" spans="5:5" ht="12.75" customHeight="1" x14ac:dyDescent="0.2">
      <c r="E224" s="237"/>
    </row>
    <row r="225" spans="5:5" ht="12.75" customHeight="1" x14ac:dyDescent="0.2">
      <c r="E225" s="237"/>
    </row>
    <row r="226" spans="5:5" ht="12.75" customHeight="1" x14ac:dyDescent="0.2">
      <c r="E226" s="237"/>
    </row>
    <row r="227" spans="5:5" ht="12.75" customHeight="1" x14ac:dyDescent="0.2">
      <c r="E227" s="237"/>
    </row>
    <row r="228" spans="5:5" ht="12.75" customHeight="1" x14ac:dyDescent="0.2">
      <c r="E228" s="237"/>
    </row>
    <row r="229" spans="5:5" ht="12.75" customHeight="1" x14ac:dyDescent="0.2">
      <c r="E229" s="237"/>
    </row>
    <row r="230" spans="5:5" ht="12.75" customHeight="1" x14ac:dyDescent="0.2">
      <c r="E230" s="237"/>
    </row>
    <row r="231" spans="5:5" ht="12.75" customHeight="1" x14ac:dyDescent="0.2">
      <c r="E231" s="237"/>
    </row>
    <row r="232" spans="5:5" ht="12.75" customHeight="1" x14ac:dyDescent="0.2">
      <c r="E232" s="237"/>
    </row>
    <row r="233" spans="5:5" ht="12.75" customHeight="1" x14ac:dyDescent="0.2">
      <c r="E233" s="237"/>
    </row>
    <row r="234" spans="5:5" ht="12.75" customHeight="1" x14ac:dyDescent="0.2">
      <c r="E234" s="237"/>
    </row>
    <row r="235" spans="5:5" ht="12.75" customHeight="1" x14ac:dyDescent="0.2">
      <c r="E235" s="237"/>
    </row>
    <row r="236" spans="5:5" ht="12.75" customHeight="1" x14ac:dyDescent="0.2">
      <c r="E236" s="237"/>
    </row>
    <row r="237" spans="5:5" ht="12.75" customHeight="1" x14ac:dyDescent="0.2">
      <c r="E237" s="237"/>
    </row>
    <row r="238" spans="5:5" ht="12.75" customHeight="1" x14ac:dyDescent="0.2">
      <c r="E238" s="237"/>
    </row>
    <row r="239" spans="5:5" ht="12.75" customHeight="1" x14ac:dyDescent="0.2">
      <c r="E239" s="237"/>
    </row>
    <row r="240" spans="5:5" ht="12.75" customHeight="1" x14ac:dyDescent="0.2">
      <c r="E240" s="237"/>
    </row>
    <row r="241" spans="5:5" ht="12.75" customHeight="1" x14ac:dyDescent="0.2">
      <c r="E241" s="237"/>
    </row>
    <row r="242" spans="5:5" ht="12.75" customHeight="1" x14ac:dyDescent="0.2">
      <c r="E242" s="237"/>
    </row>
    <row r="243" spans="5:5" ht="12.75" customHeight="1" x14ac:dyDescent="0.2">
      <c r="E243" s="237"/>
    </row>
    <row r="244" spans="5:5" ht="12.75" customHeight="1" x14ac:dyDescent="0.2">
      <c r="E244" s="237"/>
    </row>
    <row r="245" spans="5:5" ht="12.75" customHeight="1" x14ac:dyDescent="0.2">
      <c r="E245" s="237"/>
    </row>
    <row r="246" spans="5:5" ht="12.75" customHeight="1" x14ac:dyDescent="0.2">
      <c r="E246" s="237"/>
    </row>
    <row r="247" spans="5:5" ht="12.75" customHeight="1" x14ac:dyDescent="0.2">
      <c r="E247" s="237"/>
    </row>
    <row r="248" spans="5:5" ht="12.75" customHeight="1" x14ac:dyDescent="0.2">
      <c r="E248" s="237"/>
    </row>
    <row r="249" spans="5:5" ht="12.75" customHeight="1" x14ac:dyDescent="0.2">
      <c r="E249" s="237"/>
    </row>
    <row r="250" spans="5:5" ht="12.75" customHeight="1" x14ac:dyDescent="0.2">
      <c r="E250" s="237"/>
    </row>
    <row r="251" spans="5:5" ht="12.75" customHeight="1" x14ac:dyDescent="0.2">
      <c r="E251" s="237"/>
    </row>
    <row r="252" spans="5:5" ht="12.75" customHeight="1" x14ac:dyDescent="0.2">
      <c r="E252" s="237"/>
    </row>
    <row r="253" spans="5:5" ht="12.75" customHeight="1" x14ac:dyDescent="0.2">
      <c r="E253" s="237"/>
    </row>
    <row r="254" spans="5:5" ht="12.75" customHeight="1" x14ac:dyDescent="0.2">
      <c r="E254" s="237"/>
    </row>
    <row r="255" spans="5:5" ht="12.75" customHeight="1" x14ac:dyDescent="0.2">
      <c r="E255" s="237"/>
    </row>
    <row r="256" spans="5:5" ht="12.75" customHeight="1" x14ac:dyDescent="0.2">
      <c r="E256" s="237"/>
    </row>
    <row r="257" spans="5:5" ht="12.75" customHeight="1" x14ac:dyDescent="0.2">
      <c r="E257" s="237"/>
    </row>
    <row r="258" spans="5:5" ht="12.75" customHeight="1" x14ac:dyDescent="0.2">
      <c r="E258" s="237"/>
    </row>
    <row r="259" spans="5:5" ht="12.75" customHeight="1" x14ac:dyDescent="0.2">
      <c r="E259" s="237"/>
    </row>
    <row r="260" spans="5:5" ht="12.75" customHeight="1" x14ac:dyDescent="0.2">
      <c r="E260" s="237"/>
    </row>
    <row r="261" spans="5:5" ht="12.75" customHeight="1" x14ac:dyDescent="0.2">
      <c r="E261" s="237"/>
    </row>
    <row r="262" spans="5:5" ht="12.75" customHeight="1" x14ac:dyDescent="0.2">
      <c r="E262" s="237"/>
    </row>
    <row r="263" spans="5:5" ht="12.75" customHeight="1" x14ac:dyDescent="0.2">
      <c r="E263" s="237"/>
    </row>
    <row r="264" spans="5:5" ht="12.75" customHeight="1" x14ac:dyDescent="0.2">
      <c r="E264" s="237"/>
    </row>
    <row r="265" spans="5:5" ht="12.75" customHeight="1" x14ac:dyDescent="0.2">
      <c r="E265" s="237"/>
    </row>
    <row r="266" spans="5:5" ht="12.75" customHeight="1" x14ac:dyDescent="0.2">
      <c r="E266" s="237"/>
    </row>
    <row r="267" spans="5:5" ht="12.75" customHeight="1" x14ac:dyDescent="0.2">
      <c r="E267" s="237"/>
    </row>
    <row r="268" spans="5:5" ht="12.75" customHeight="1" x14ac:dyDescent="0.2">
      <c r="E268" s="237"/>
    </row>
    <row r="269" spans="5:5" ht="12.75" customHeight="1" x14ac:dyDescent="0.2">
      <c r="E269" s="237"/>
    </row>
    <row r="270" spans="5:5" ht="12.75" customHeight="1" x14ac:dyDescent="0.2">
      <c r="E270" s="237"/>
    </row>
    <row r="271" spans="5:5" ht="12.75" customHeight="1" x14ac:dyDescent="0.2">
      <c r="E271" s="237"/>
    </row>
    <row r="272" spans="5:5" ht="12.75" customHeight="1" x14ac:dyDescent="0.2">
      <c r="E272" s="237"/>
    </row>
    <row r="273" spans="5:5" ht="12.75" customHeight="1" x14ac:dyDescent="0.2">
      <c r="E273" s="237"/>
    </row>
    <row r="274" spans="5:5" ht="12.75" customHeight="1" x14ac:dyDescent="0.2">
      <c r="E274" s="237"/>
    </row>
    <row r="275" spans="5:5" ht="12.75" customHeight="1" x14ac:dyDescent="0.2">
      <c r="E275" s="237"/>
    </row>
    <row r="276" spans="5:5" ht="12.75" customHeight="1" x14ac:dyDescent="0.2">
      <c r="E276" s="237"/>
    </row>
    <row r="277" spans="5:5" ht="12.75" customHeight="1" x14ac:dyDescent="0.2">
      <c r="E277" s="237"/>
    </row>
    <row r="278" spans="5:5" ht="12.75" customHeight="1" x14ac:dyDescent="0.2">
      <c r="E278" s="237"/>
    </row>
    <row r="279" spans="5:5" ht="12.75" customHeight="1" x14ac:dyDescent="0.2">
      <c r="E279" s="237"/>
    </row>
    <row r="280" spans="5:5" ht="12.75" customHeight="1" x14ac:dyDescent="0.2">
      <c r="E280" s="237"/>
    </row>
    <row r="281" spans="5:5" ht="12.75" customHeight="1" x14ac:dyDescent="0.2">
      <c r="E281" s="237"/>
    </row>
    <row r="282" spans="5:5" ht="12.75" customHeight="1" x14ac:dyDescent="0.2">
      <c r="E282" s="237"/>
    </row>
    <row r="283" spans="5:5" ht="12.75" customHeight="1" x14ac:dyDescent="0.2">
      <c r="E283" s="237"/>
    </row>
    <row r="284" spans="5:5" ht="12.75" customHeight="1" x14ac:dyDescent="0.2">
      <c r="E284" s="237"/>
    </row>
    <row r="285" spans="5:5" ht="12.75" customHeight="1" x14ac:dyDescent="0.2">
      <c r="E285" s="237"/>
    </row>
    <row r="286" spans="5:5" ht="12.75" customHeight="1" x14ac:dyDescent="0.2">
      <c r="E286" s="237"/>
    </row>
    <row r="287" spans="5:5" ht="12.75" customHeight="1" x14ac:dyDescent="0.2">
      <c r="E287" s="237"/>
    </row>
    <row r="288" spans="5:5" ht="12.75" customHeight="1" x14ac:dyDescent="0.2">
      <c r="E288" s="237"/>
    </row>
    <row r="289" spans="5:5" ht="12.75" customHeight="1" x14ac:dyDescent="0.2">
      <c r="E289" s="237"/>
    </row>
    <row r="290" spans="5:5" ht="12.75" customHeight="1" x14ac:dyDescent="0.2">
      <c r="E290" s="237"/>
    </row>
    <row r="291" spans="5:5" ht="12.75" customHeight="1" x14ac:dyDescent="0.2">
      <c r="E291" s="237"/>
    </row>
    <row r="292" spans="5:5" ht="12.75" customHeight="1" x14ac:dyDescent="0.2">
      <c r="E292" s="237"/>
    </row>
    <row r="293" spans="5:5" ht="12.75" customHeight="1" x14ac:dyDescent="0.2">
      <c r="E293" s="237"/>
    </row>
    <row r="294" spans="5:5" ht="12.75" customHeight="1" x14ac:dyDescent="0.2">
      <c r="E294" s="237"/>
    </row>
    <row r="295" spans="5:5" ht="12.75" customHeight="1" x14ac:dyDescent="0.2">
      <c r="E295" s="237"/>
    </row>
    <row r="296" spans="5:5" ht="12.75" customHeight="1" x14ac:dyDescent="0.2">
      <c r="E296" s="237"/>
    </row>
    <row r="297" spans="5:5" ht="12.75" customHeight="1" x14ac:dyDescent="0.2">
      <c r="E297" s="237"/>
    </row>
    <row r="298" spans="5:5" ht="12.75" customHeight="1" x14ac:dyDescent="0.2">
      <c r="E298" s="237"/>
    </row>
    <row r="299" spans="5:5" ht="12.75" customHeight="1" x14ac:dyDescent="0.2">
      <c r="E299" s="237"/>
    </row>
    <row r="300" spans="5:5" ht="12.75" customHeight="1" x14ac:dyDescent="0.2">
      <c r="E300" s="237"/>
    </row>
    <row r="301" spans="5:5" ht="12.75" customHeight="1" x14ac:dyDescent="0.2">
      <c r="E301" s="237"/>
    </row>
    <row r="302" spans="5:5" ht="12.75" customHeight="1" x14ac:dyDescent="0.2">
      <c r="E302" s="237"/>
    </row>
    <row r="303" spans="5:5" ht="12.75" customHeight="1" x14ac:dyDescent="0.2">
      <c r="E303" s="237"/>
    </row>
    <row r="304" spans="5:5" ht="12.75" customHeight="1" x14ac:dyDescent="0.2">
      <c r="E304" s="237"/>
    </row>
    <row r="305" spans="5:5" ht="12.75" customHeight="1" x14ac:dyDescent="0.2">
      <c r="E305" s="237"/>
    </row>
    <row r="306" spans="5:5" ht="12.75" customHeight="1" x14ac:dyDescent="0.2">
      <c r="E306" s="237"/>
    </row>
    <row r="307" spans="5:5" ht="12.75" customHeight="1" x14ac:dyDescent="0.2">
      <c r="E307" s="237"/>
    </row>
    <row r="308" spans="5:5" ht="12.75" customHeight="1" x14ac:dyDescent="0.2">
      <c r="E308" s="237"/>
    </row>
    <row r="309" spans="5:5" ht="12.75" customHeight="1" x14ac:dyDescent="0.2">
      <c r="E309" s="237"/>
    </row>
    <row r="310" spans="5:5" ht="12.75" customHeight="1" x14ac:dyDescent="0.2">
      <c r="E310" s="237"/>
    </row>
    <row r="311" spans="5:5" ht="12.75" customHeight="1" x14ac:dyDescent="0.2">
      <c r="E311" s="237"/>
    </row>
    <row r="312" spans="5:5" ht="12.75" customHeight="1" x14ac:dyDescent="0.2">
      <c r="E312" s="237"/>
    </row>
    <row r="313" spans="5:5" ht="12.75" customHeight="1" x14ac:dyDescent="0.2">
      <c r="E313" s="237"/>
    </row>
    <row r="314" spans="5:5" ht="12.75" customHeight="1" x14ac:dyDescent="0.2">
      <c r="E314" s="237"/>
    </row>
    <row r="315" spans="5:5" ht="12.75" customHeight="1" x14ac:dyDescent="0.2">
      <c r="E315" s="237"/>
    </row>
    <row r="316" spans="5:5" ht="12.75" customHeight="1" x14ac:dyDescent="0.2">
      <c r="E316" s="237"/>
    </row>
    <row r="317" spans="5:5" ht="12.75" customHeight="1" x14ac:dyDescent="0.2">
      <c r="E317" s="237"/>
    </row>
    <row r="318" spans="5:5" ht="12.75" customHeight="1" x14ac:dyDescent="0.2">
      <c r="E318" s="237"/>
    </row>
    <row r="319" spans="5:5" ht="12.75" customHeight="1" x14ac:dyDescent="0.2">
      <c r="E319" s="237"/>
    </row>
    <row r="320" spans="5:5" ht="12.75" customHeight="1" x14ac:dyDescent="0.2">
      <c r="E320" s="237"/>
    </row>
    <row r="321" spans="5:5" ht="12.75" customHeight="1" x14ac:dyDescent="0.2">
      <c r="E321" s="237"/>
    </row>
    <row r="322" spans="5:5" ht="12.75" customHeight="1" x14ac:dyDescent="0.2">
      <c r="E322" s="237"/>
    </row>
    <row r="323" spans="5:5" ht="12.75" customHeight="1" x14ac:dyDescent="0.2">
      <c r="E323" s="237"/>
    </row>
    <row r="324" spans="5:5" ht="12.75" customHeight="1" x14ac:dyDescent="0.2">
      <c r="E324" s="237"/>
    </row>
    <row r="325" spans="5:5" ht="12.75" customHeight="1" x14ac:dyDescent="0.2">
      <c r="E325" s="237"/>
    </row>
    <row r="326" spans="5:5" ht="12.75" customHeight="1" x14ac:dyDescent="0.2">
      <c r="E326" s="237"/>
    </row>
    <row r="327" spans="5:5" ht="12.75" customHeight="1" x14ac:dyDescent="0.2">
      <c r="E327" s="237"/>
    </row>
    <row r="328" spans="5:5" ht="12.75" customHeight="1" x14ac:dyDescent="0.2">
      <c r="E328" s="237"/>
    </row>
    <row r="329" spans="5:5" ht="12.75" customHeight="1" x14ac:dyDescent="0.2">
      <c r="E329" s="237"/>
    </row>
    <row r="330" spans="5:5" ht="12.75" customHeight="1" x14ac:dyDescent="0.2">
      <c r="E330" s="237"/>
    </row>
    <row r="331" spans="5:5" ht="12.75" customHeight="1" x14ac:dyDescent="0.2">
      <c r="E331" s="237"/>
    </row>
    <row r="332" spans="5:5" ht="12.75" customHeight="1" x14ac:dyDescent="0.2">
      <c r="E332" s="237"/>
    </row>
    <row r="333" spans="5:5" ht="12.75" customHeight="1" x14ac:dyDescent="0.2">
      <c r="E333" s="237"/>
    </row>
    <row r="334" spans="5:5" ht="12.75" customHeight="1" x14ac:dyDescent="0.2">
      <c r="E334" s="237"/>
    </row>
    <row r="335" spans="5:5" ht="12.75" customHeight="1" x14ac:dyDescent="0.2">
      <c r="E335" s="237"/>
    </row>
    <row r="336" spans="5:5" ht="12.75" customHeight="1" x14ac:dyDescent="0.2">
      <c r="E336" s="237"/>
    </row>
    <row r="337" spans="5:5" ht="12.75" customHeight="1" x14ac:dyDescent="0.2">
      <c r="E337" s="237"/>
    </row>
    <row r="338" spans="5:5" ht="12.75" customHeight="1" x14ac:dyDescent="0.2">
      <c r="E338" s="237"/>
    </row>
    <row r="339" spans="5:5" ht="12.75" customHeight="1" x14ac:dyDescent="0.2">
      <c r="E339" s="237"/>
    </row>
    <row r="340" spans="5:5" ht="12.75" customHeight="1" x14ac:dyDescent="0.2">
      <c r="E340" s="237"/>
    </row>
    <row r="341" spans="5:5" ht="12.75" customHeight="1" x14ac:dyDescent="0.2">
      <c r="E341" s="237"/>
    </row>
    <row r="342" spans="5:5" ht="12.75" customHeight="1" x14ac:dyDescent="0.2">
      <c r="E342" s="237"/>
    </row>
    <row r="343" spans="5:5" ht="12.75" customHeight="1" x14ac:dyDescent="0.2">
      <c r="E343" s="237"/>
    </row>
    <row r="344" spans="5:5" ht="12.75" customHeight="1" x14ac:dyDescent="0.2">
      <c r="E344" s="237"/>
    </row>
    <row r="345" spans="5:5" ht="12.75" customHeight="1" x14ac:dyDescent="0.2">
      <c r="E345" s="237"/>
    </row>
    <row r="346" spans="5:5" ht="12.75" customHeight="1" x14ac:dyDescent="0.2">
      <c r="E346" s="237"/>
    </row>
    <row r="347" spans="5:5" ht="12.75" customHeight="1" x14ac:dyDescent="0.2">
      <c r="E347" s="237"/>
    </row>
    <row r="348" spans="5:5" ht="12.75" customHeight="1" x14ac:dyDescent="0.2">
      <c r="E348" s="237"/>
    </row>
    <row r="349" spans="5:5" ht="12.75" customHeight="1" x14ac:dyDescent="0.2">
      <c r="E349" s="237"/>
    </row>
    <row r="350" spans="5:5" ht="12.75" customHeight="1" x14ac:dyDescent="0.2">
      <c r="E350" s="237"/>
    </row>
    <row r="351" spans="5:5" ht="12.75" customHeight="1" x14ac:dyDescent="0.2">
      <c r="E351" s="237"/>
    </row>
    <row r="352" spans="5:5" ht="12.75" customHeight="1" x14ac:dyDescent="0.2">
      <c r="E352" s="237"/>
    </row>
    <row r="353" spans="5:6" ht="12.75" customHeight="1" x14ac:dyDescent="0.2">
      <c r="E353" s="237"/>
      <c r="F353" s="238" t="str">
        <f>IFERROR(F348/D351,"-")</f>
        <v>-</v>
      </c>
    </row>
    <row r="354" spans="5:6" ht="12.75" customHeight="1" x14ac:dyDescent="0.2">
      <c r="E354" s="237"/>
    </row>
    <row r="355" spans="5:6" ht="12.75" customHeight="1" x14ac:dyDescent="0.2">
      <c r="E355" s="237"/>
    </row>
    <row r="356" spans="5:6" ht="12.75" customHeight="1" x14ac:dyDescent="0.2">
      <c r="E356" s="237"/>
    </row>
    <row r="357" spans="5:6" ht="12.75" customHeight="1" x14ac:dyDescent="0.2">
      <c r="E357" s="237"/>
    </row>
    <row r="358" spans="5:6" ht="12.75" customHeight="1" x14ac:dyDescent="0.2">
      <c r="E358" s="237"/>
    </row>
    <row r="359" spans="5:6" ht="12.75" customHeight="1" x14ac:dyDescent="0.2">
      <c r="E359" s="237"/>
    </row>
    <row r="360" spans="5:6" ht="12.75" customHeight="1" x14ac:dyDescent="0.2">
      <c r="E360" s="237"/>
    </row>
    <row r="361" spans="5:6" ht="12.75" customHeight="1" x14ac:dyDescent="0.2">
      <c r="E361" s="237"/>
    </row>
    <row r="362" spans="5:6" ht="12.75" customHeight="1" x14ac:dyDescent="0.2">
      <c r="E362" s="237"/>
    </row>
    <row r="363" spans="5:6" ht="12.75" customHeight="1" x14ac:dyDescent="0.2">
      <c r="E363" s="237"/>
    </row>
    <row r="364" spans="5:6" ht="12.75" customHeight="1" x14ac:dyDescent="0.2">
      <c r="E364" s="237"/>
    </row>
    <row r="365" spans="5:6" ht="12.75" customHeight="1" x14ac:dyDescent="0.2">
      <c r="E365" s="237"/>
    </row>
    <row r="366" spans="5:6" ht="12.75" customHeight="1" x14ac:dyDescent="0.2">
      <c r="E366" s="237"/>
    </row>
    <row r="367" spans="5:6" ht="12.75" customHeight="1" x14ac:dyDescent="0.2">
      <c r="E367" s="237"/>
    </row>
    <row r="368" spans="5:6" ht="12.75" customHeight="1" x14ac:dyDescent="0.2">
      <c r="E368" s="237"/>
    </row>
    <row r="369" spans="5:5" ht="12.75" customHeight="1" x14ac:dyDescent="0.2">
      <c r="E369" s="237"/>
    </row>
    <row r="370" spans="5:5" ht="12.75" customHeight="1" x14ac:dyDescent="0.2">
      <c r="E370" s="237"/>
    </row>
    <row r="371" spans="5:5" ht="12.75" customHeight="1" x14ac:dyDescent="0.2">
      <c r="E371" s="237"/>
    </row>
    <row r="372" spans="5:5" ht="12.75" customHeight="1" x14ac:dyDescent="0.2">
      <c r="E372" s="237"/>
    </row>
    <row r="373" spans="5:5" ht="12.75" customHeight="1" x14ac:dyDescent="0.2">
      <c r="E373" s="237"/>
    </row>
    <row r="374" spans="5:5" ht="12.75" customHeight="1" x14ac:dyDescent="0.2">
      <c r="E374" s="237"/>
    </row>
    <row r="375" spans="5:5" ht="12.75" customHeight="1" x14ac:dyDescent="0.2">
      <c r="E375" s="237"/>
    </row>
    <row r="376" spans="5:5" ht="12.75" customHeight="1" x14ac:dyDescent="0.2">
      <c r="E376" s="237"/>
    </row>
    <row r="377" spans="5:5" ht="12.75" customHeight="1" x14ac:dyDescent="0.2">
      <c r="E377" s="237"/>
    </row>
    <row r="378" spans="5:5" ht="12.75" customHeight="1" x14ac:dyDescent="0.2">
      <c r="E378" s="237"/>
    </row>
    <row r="379" spans="5:5" ht="12.75" customHeight="1" x14ac:dyDescent="0.2">
      <c r="E379" s="237"/>
    </row>
    <row r="380" spans="5:5" ht="12.75" customHeight="1" x14ac:dyDescent="0.2">
      <c r="E380" s="237"/>
    </row>
    <row r="381" spans="5:5" ht="12.75" customHeight="1" x14ac:dyDescent="0.2">
      <c r="E381" s="237"/>
    </row>
    <row r="382" spans="5:5" ht="12.75" customHeight="1" x14ac:dyDescent="0.2">
      <c r="E382" s="237"/>
    </row>
    <row r="383" spans="5:5" ht="12.75" customHeight="1" x14ac:dyDescent="0.2">
      <c r="E383" s="237"/>
    </row>
    <row r="384" spans="5:5" ht="12.75" customHeight="1" x14ac:dyDescent="0.2">
      <c r="E384" s="237"/>
    </row>
    <row r="385" spans="5:5" ht="12.75" customHeight="1" x14ac:dyDescent="0.2">
      <c r="E385" s="237"/>
    </row>
    <row r="386" spans="5:5" ht="12.75" customHeight="1" x14ac:dyDescent="0.2">
      <c r="E386" s="237"/>
    </row>
    <row r="387" spans="5:5" ht="12.75" customHeight="1" x14ac:dyDescent="0.2">
      <c r="E387" s="237"/>
    </row>
    <row r="388" spans="5:5" ht="12.75" customHeight="1" x14ac:dyDescent="0.2">
      <c r="E388" s="237"/>
    </row>
    <row r="389" spans="5:5" ht="12.75" customHeight="1" x14ac:dyDescent="0.2">
      <c r="E389" s="237"/>
    </row>
    <row r="390" spans="5:5" ht="12.75" customHeight="1" x14ac:dyDescent="0.2">
      <c r="E390" s="237"/>
    </row>
    <row r="391" spans="5:5" ht="12.75" customHeight="1" x14ac:dyDescent="0.2">
      <c r="E391" s="237"/>
    </row>
    <row r="392" spans="5:5" ht="12.75" customHeight="1" x14ac:dyDescent="0.2">
      <c r="E392" s="237"/>
    </row>
    <row r="393" spans="5:5" ht="12.75" customHeight="1" x14ac:dyDescent="0.2">
      <c r="E393" s="237"/>
    </row>
    <row r="394" spans="5:5" ht="12.75" customHeight="1" x14ac:dyDescent="0.2">
      <c r="E394" s="237"/>
    </row>
    <row r="395" spans="5:5" ht="12.75" customHeight="1" x14ac:dyDescent="0.2">
      <c r="E395" s="237"/>
    </row>
    <row r="396" spans="5:5" ht="12.75" customHeight="1" x14ac:dyDescent="0.2">
      <c r="E396" s="237"/>
    </row>
    <row r="397" spans="5:5" ht="12.75" customHeight="1" x14ac:dyDescent="0.2">
      <c r="E397" s="237"/>
    </row>
    <row r="398" spans="5:5" ht="12.75" customHeight="1" x14ac:dyDescent="0.2">
      <c r="E398" s="237"/>
    </row>
    <row r="399" spans="5:5" ht="12.75" customHeight="1" x14ac:dyDescent="0.2">
      <c r="E399" s="237"/>
    </row>
    <row r="400" spans="5:5" ht="12.75" customHeight="1" x14ac:dyDescent="0.2">
      <c r="E400" s="237"/>
    </row>
    <row r="401" spans="5:5" ht="12.75" customHeight="1" x14ac:dyDescent="0.2">
      <c r="E401" s="237"/>
    </row>
    <row r="402" spans="5:5" ht="12.75" customHeight="1" x14ac:dyDescent="0.2">
      <c r="E402" s="237"/>
    </row>
    <row r="403" spans="5:5" ht="12.75" customHeight="1" x14ac:dyDescent="0.2">
      <c r="E403" s="237"/>
    </row>
    <row r="404" spans="5:5" ht="12.75" customHeight="1" x14ac:dyDescent="0.2">
      <c r="E404" s="237"/>
    </row>
    <row r="405" spans="5:5" ht="12.75" customHeight="1" x14ac:dyDescent="0.2">
      <c r="E405" s="237"/>
    </row>
    <row r="406" spans="5:5" ht="12.75" customHeight="1" x14ac:dyDescent="0.2">
      <c r="E406" s="237"/>
    </row>
    <row r="407" spans="5:5" ht="12.75" customHeight="1" x14ac:dyDescent="0.2">
      <c r="E407" s="237"/>
    </row>
    <row r="408" spans="5:5" ht="12.75" customHeight="1" x14ac:dyDescent="0.2">
      <c r="E408" s="237"/>
    </row>
    <row r="409" spans="5:5" ht="12.75" customHeight="1" x14ac:dyDescent="0.2">
      <c r="E409" s="237"/>
    </row>
    <row r="410" spans="5:5" ht="12.75" customHeight="1" x14ac:dyDescent="0.2">
      <c r="E410" s="237"/>
    </row>
    <row r="411" spans="5:5" ht="12.75" customHeight="1" x14ac:dyDescent="0.2">
      <c r="E411" s="237"/>
    </row>
    <row r="412" spans="5:5" ht="12.75" customHeight="1" x14ac:dyDescent="0.2">
      <c r="E412" s="237"/>
    </row>
    <row r="413" spans="5:5" ht="12.75" customHeight="1" x14ac:dyDescent="0.2">
      <c r="E413" s="237"/>
    </row>
    <row r="414" spans="5:5" ht="12.75" customHeight="1" x14ac:dyDescent="0.2">
      <c r="E414" s="237"/>
    </row>
    <row r="415" spans="5:5" ht="12.75" customHeight="1" x14ac:dyDescent="0.2">
      <c r="E415" s="237"/>
    </row>
    <row r="416" spans="5:5" ht="12.75" customHeight="1" x14ac:dyDescent="0.2">
      <c r="E416" s="237"/>
    </row>
    <row r="417" spans="5:5" ht="12.75" customHeight="1" x14ac:dyDescent="0.2">
      <c r="E417" s="237"/>
    </row>
    <row r="418" spans="5:5" ht="12.75" customHeight="1" x14ac:dyDescent="0.2">
      <c r="E418" s="237"/>
    </row>
    <row r="419" spans="5:5" ht="12.75" customHeight="1" x14ac:dyDescent="0.2">
      <c r="E419" s="237"/>
    </row>
    <row r="420" spans="5:5" ht="12.75" customHeight="1" x14ac:dyDescent="0.2">
      <c r="E420" s="237"/>
    </row>
    <row r="421" spans="5:5" ht="12.75" customHeight="1" x14ac:dyDescent="0.2">
      <c r="E421" s="237"/>
    </row>
    <row r="422" spans="5:5" ht="12.75" customHeight="1" x14ac:dyDescent="0.2">
      <c r="E422" s="237"/>
    </row>
    <row r="423" spans="5:5" ht="12.75" customHeight="1" x14ac:dyDescent="0.2">
      <c r="E423" s="237"/>
    </row>
    <row r="424" spans="5:5" ht="12.75" customHeight="1" x14ac:dyDescent="0.2">
      <c r="E424" s="237"/>
    </row>
    <row r="425" spans="5:5" ht="12.75" customHeight="1" x14ac:dyDescent="0.2">
      <c r="E425" s="237"/>
    </row>
    <row r="426" spans="5:5" ht="12.75" customHeight="1" x14ac:dyDescent="0.2">
      <c r="E426" s="237"/>
    </row>
    <row r="427" spans="5:5" ht="12.75" customHeight="1" x14ac:dyDescent="0.2">
      <c r="E427" s="237"/>
    </row>
    <row r="428" spans="5:5" ht="12.75" customHeight="1" x14ac:dyDescent="0.2">
      <c r="E428" s="237"/>
    </row>
    <row r="429" spans="5:5" ht="12.75" customHeight="1" x14ac:dyDescent="0.2">
      <c r="E429" s="237"/>
    </row>
    <row r="430" spans="5:5" ht="12.75" customHeight="1" x14ac:dyDescent="0.2">
      <c r="E430" s="237"/>
    </row>
    <row r="431" spans="5:5" ht="12.75" customHeight="1" x14ac:dyDescent="0.2">
      <c r="E431" s="237"/>
    </row>
    <row r="432" spans="5:5" ht="12.75" customHeight="1" x14ac:dyDescent="0.2">
      <c r="E432" s="237"/>
    </row>
    <row r="433" spans="5:5" ht="12.75" customHeight="1" x14ac:dyDescent="0.2">
      <c r="E433" s="237"/>
    </row>
    <row r="434" spans="5:5" ht="12.75" customHeight="1" x14ac:dyDescent="0.2">
      <c r="E434" s="237"/>
    </row>
    <row r="435" spans="5:5" ht="12.75" customHeight="1" x14ac:dyDescent="0.2">
      <c r="E435" s="237"/>
    </row>
    <row r="436" spans="5:5" ht="12.75" customHeight="1" x14ac:dyDescent="0.2">
      <c r="E436" s="237"/>
    </row>
    <row r="437" spans="5:5" ht="12.75" customHeight="1" x14ac:dyDescent="0.2">
      <c r="E437" s="237"/>
    </row>
    <row r="438" spans="5:5" ht="12.75" customHeight="1" x14ac:dyDescent="0.2">
      <c r="E438" s="237"/>
    </row>
    <row r="439" spans="5:5" ht="12.75" customHeight="1" x14ac:dyDescent="0.2">
      <c r="E439" s="237"/>
    </row>
    <row r="440" spans="5:5" ht="12.75" customHeight="1" x14ac:dyDescent="0.2">
      <c r="E440" s="237"/>
    </row>
    <row r="441" spans="5:5" ht="12.75" customHeight="1" x14ac:dyDescent="0.2">
      <c r="E441" s="237"/>
    </row>
    <row r="442" spans="5:5" ht="12.75" customHeight="1" x14ac:dyDescent="0.2">
      <c r="E442" s="237"/>
    </row>
    <row r="443" spans="5:5" ht="12.75" customHeight="1" x14ac:dyDescent="0.2">
      <c r="E443" s="237"/>
    </row>
    <row r="444" spans="5:5" ht="12.75" customHeight="1" x14ac:dyDescent="0.2">
      <c r="E444" s="237"/>
    </row>
    <row r="445" spans="5:5" ht="12.75" customHeight="1" x14ac:dyDescent="0.2">
      <c r="E445" s="237"/>
    </row>
    <row r="446" spans="5:5" ht="12.75" customHeight="1" x14ac:dyDescent="0.2">
      <c r="E446" s="237"/>
    </row>
    <row r="447" spans="5:5" ht="12.75" customHeight="1" x14ac:dyDescent="0.2">
      <c r="E447" s="237"/>
    </row>
    <row r="448" spans="5:5" ht="12.75" customHeight="1" x14ac:dyDescent="0.2">
      <c r="E448" s="237"/>
    </row>
    <row r="449" spans="5:5" ht="12.75" customHeight="1" x14ac:dyDescent="0.2">
      <c r="E449" s="237"/>
    </row>
    <row r="450" spans="5:5" ht="12.75" customHeight="1" x14ac:dyDescent="0.2">
      <c r="E450" s="237"/>
    </row>
    <row r="451" spans="5:5" ht="12.75" customHeight="1" x14ac:dyDescent="0.2">
      <c r="E451" s="237"/>
    </row>
    <row r="452" spans="5:5" ht="12.75" customHeight="1" x14ac:dyDescent="0.2">
      <c r="E452" s="237"/>
    </row>
    <row r="453" spans="5:5" ht="12.75" customHeight="1" x14ac:dyDescent="0.2">
      <c r="E453" s="237"/>
    </row>
    <row r="454" spans="5:5" ht="12.75" customHeight="1" x14ac:dyDescent="0.2">
      <c r="E454" s="237"/>
    </row>
    <row r="455" spans="5:5" ht="12.75" customHeight="1" x14ac:dyDescent="0.2">
      <c r="E455" s="237"/>
    </row>
    <row r="456" spans="5:5" ht="12.75" customHeight="1" x14ac:dyDescent="0.2">
      <c r="E456" s="237"/>
    </row>
    <row r="457" spans="5:5" ht="12.75" customHeight="1" x14ac:dyDescent="0.2">
      <c r="E457" s="237"/>
    </row>
    <row r="458" spans="5:5" ht="12.75" customHeight="1" x14ac:dyDescent="0.2">
      <c r="E458" s="237"/>
    </row>
    <row r="459" spans="5:5" ht="12.75" customHeight="1" x14ac:dyDescent="0.2">
      <c r="E459" s="237"/>
    </row>
    <row r="460" spans="5:5" ht="12.75" customHeight="1" x14ac:dyDescent="0.2">
      <c r="E460" s="237"/>
    </row>
    <row r="461" spans="5:5" ht="12.75" customHeight="1" x14ac:dyDescent="0.2">
      <c r="E461" s="237"/>
    </row>
    <row r="462" spans="5:5" ht="12.75" customHeight="1" x14ac:dyDescent="0.2">
      <c r="E462" s="237"/>
    </row>
    <row r="463" spans="5:5" ht="12.75" customHeight="1" x14ac:dyDescent="0.2">
      <c r="E463" s="237"/>
    </row>
    <row r="464" spans="5:5" ht="12.75" customHeight="1" x14ac:dyDescent="0.2">
      <c r="E464" s="237"/>
    </row>
    <row r="465" spans="5:5" ht="12.75" customHeight="1" x14ac:dyDescent="0.2">
      <c r="E465" s="237"/>
    </row>
    <row r="466" spans="5:5" ht="12.75" customHeight="1" x14ac:dyDescent="0.2">
      <c r="E466" s="237"/>
    </row>
    <row r="467" spans="5:5" ht="12.75" customHeight="1" x14ac:dyDescent="0.2">
      <c r="E467" s="237"/>
    </row>
    <row r="468" spans="5:5" ht="12.75" customHeight="1" x14ac:dyDescent="0.2">
      <c r="E468" s="237"/>
    </row>
    <row r="469" spans="5:5" ht="12.75" customHeight="1" x14ac:dyDescent="0.2">
      <c r="E469" s="237"/>
    </row>
    <row r="470" spans="5:5" ht="12.75" customHeight="1" x14ac:dyDescent="0.2">
      <c r="E470" s="237"/>
    </row>
    <row r="471" spans="5:5" ht="12.75" customHeight="1" x14ac:dyDescent="0.2">
      <c r="E471" s="237"/>
    </row>
    <row r="472" spans="5:5" ht="12.75" customHeight="1" x14ac:dyDescent="0.2">
      <c r="E472" s="237"/>
    </row>
    <row r="473" spans="5:5" ht="12.75" customHeight="1" x14ac:dyDescent="0.2">
      <c r="E473" s="237"/>
    </row>
    <row r="474" spans="5:5" ht="12.75" customHeight="1" x14ac:dyDescent="0.2">
      <c r="E474" s="237"/>
    </row>
    <row r="475" spans="5:5" ht="12.75" customHeight="1" x14ac:dyDescent="0.2">
      <c r="E475" s="237"/>
    </row>
    <row r="476" spans="5:5" ht="12.75" customHeight="1" x14ac:dyDescent="0.2">
      <c r="E476" s="237"/>
    </row>
    <row r="477" spans="5:5" ht="12.75" customHeight="1" x14ac:dyDescent="0.2">
      <c r="E477" s="237"/>
    </row>
    <row r="478" spans="5:5" ht="12.75" customHeight="1" x14ac:dyDescent="0.2">
      <c r="E478" s="237"/>
    </row>
    <row r="479" spans="5:5" ht="12.75" customHeight="1" x14ac:dyDescent="0.2">
      <c r="E479" s="237"/>
    </row>
    <row r="480" spans="5:5" ht="12.75" customHeight="1" x14ac:dyDescent="0.2">
      <c r="E480" s="237"/>
    </row>
    <row r="481" spans="5:5" ht="12.75" customHeight="1" x14ac:dyDescent="0.2">
      <c r="E481" s="237"/>
    </row>
    <row r="482" spans="5:5" ht="12.75" customHeight="1" x14ac:dyDescent="0.2">
      <c r="E482" s="237"/>
    </row>
    <row r="483" spans="5:5" ht="12.75" customHeight="1" x14ac:dyDescent="0.2">
      <c r="E483" s="237"/>
    </row>
    <row r="484" spans="5:5" ht="12.75" customHeight="1" x14ac:dyDescent="0.2">
      <c r="E484" s="237"/>
    </row>
    <row r="485" spans="5:5" ht="12.75" customHeight="1" x14ac:dyDescent="0.2">
      <c r="E485" s="237"/>
    </row>
    <row r="486" spans="5:5" ht="12.75" customHeight="1" x14ac:dyDescent="0.2">
      <c r="E486" s="237"/>
    </row>
    <row r="487" spans="5:5" ht="12.75" customHeight="1" x14ac:dyDescent="0.2">
      <c r="E487" s="237"/>
    </row>
    <row r="488" spans="5:5" ht="12.75" customHeight="1" x14ac:dyDescent="0.2">
      <c r="E488" s="237"/>
    </row>
    <row r="489" spans="5:5" ht="12.75" customHeight="1" x14ac:dyDescent="0.2">
      <c r="E489" s="237"/>
    </row>
    <row r="490" spans="5:5" ht="12.75" customHeight="1" x14ac:dyDescent="0.2">
      <c r="E490" s="237"/>
    </row>
    <row r="491" spans="5:5" ht="12.75" customHeight="1" x14ac:dyDescent="0.2">
      <c r="E491" s="237"/>
    </row>
    <row r="492" spans="5:5" ht="12.75" customHeight="1" x14ac:dyDescent="0.2">
      <c r="E492" s="237"/>
    </row>
    <row r="493" spans="5:5" ht="12.75" customHeight="1" x14ac:dyDescent="0.2">
      <c r="E493" s="237"/>
    </row>
    <row r="494" spans="5:5" ht="12.75" customHeight="1" x14ac:dyDescent="0.2">
      <c r="E494" s="237"/>
    </row>
    <row r="495" spans="5:5" ht="12.75" customHeight="1" x14ac:dyDescent="0.2">
      <c r="E495" s="237"/>
    </row>
    <row r="496" spans="5:5" ht="12.75" customHeight="1" x14ac:dyDescent="0.2">
      <c r="E496" s="237"/>
    </row>
    <row r="497" spans="5:5" ht="12.75" customHeight="1" x14ac:dyDescent="0.2">
      <c r="E497" s="237"/>
    </row>
    <row r="498" spans="5:5" ht="12.75" customHeight="1" x14ac:dyDescent="0.2">
      <c r="E498" s="237"/>
    </row>
    <row r="499" spans="5:5" ht="12.75" customHeight="1" x14ac:dyDescent="0.2">
      <c r="E499" s="237"/>
    </row>
    <row r="500" spans="5:5" ht="12.75" customHeight="1" x14ac:dyDescent="0.2">
      <c r="E500" s="237"/>
    </row>
    <row r="501" spans="5:5" ht="12.75" customHeight="1" x14ac:dyDescent="0.2">
      <c r="E501" s="237"/>
    </row>
    <row r="502" spans="5:5" ht="12.75" customHeight="1" x14ac:dyDescent="0.2">
      <c r="E502" s="237"/>
    </row>
    <row r="503" spans="5:5" ht="12.75" customHeight="1" x14ac:dyDescent="0.2">
      <c r="E503" s="237"/>
    </row>
    <row r="504" spans="5:5" ht="12.75" customHeight="1" x14ac:dyDescent="0.2">
      <c r="E504" s="237"/>
    </row>
    <row r="505" spans="5:5" ht="12.75" customHeight="1" x14ac:dyDescent="0.2">
      <c r="E505" s="237"/>
    </row>
    <row r="506" spans="5:5" ht="12.75" customHeight="1" x14ac:dyDescent="0.2">
      <c r="E506" s="237"/>
    </row>
    <row r="507" spans="5:5" ht="12.75" customHeight="1" x14ac:dyDescent="0.2">
      <c r="E507" s="237"/>
    </row>
    <row r="508" spans="5:5" ht="12.75" customHeight="1" x14ac:dyDescent="0.2">
      <c r="E508" s="237"/>
    </row>
    <row r="509" spans="5:5" ht="12.75" customHeight="1" x14ac:dyDescent="0.2">
      <c r="E509" s="237"/>
    </row>
    <row r="510" spans="5:5" ht="12.75" customHeight="1" x14ac:dyDescent="0.2">
      <c r="E510" s="237"/>
    </row>
    <row r="511" spans="5:5" ht="12.75" customHeight="1" x14ac:dyDescent="0.2">
      <c r="E511" s="237"/>
    </row>
    <row r="512" spans="5:5" ht="12.75" customHeight="1" x14ac:dyDescent="0.2">
      <c r="E512" s="237"/>
    </row>
    <row r="513" spans="5:5" ht="12.75" customHeight="1" x14ac:dyDescent="0.2">
      <c r="E513" s="237"/>
    </row>
    <row r="514" spans="5:5" ht="12.75" customHeight="1" x14ac:dyDescent="0.2">
      <c r="E514" s="237"/>
    </row>
    <row r="515" spans="5:5" ht="12.75" customHeight="1" x14ac:dyDescent="0.2">
      <c r="E515" s="237"/>
    </row>
    <row r="516" spans="5:5" ht="12.75" customHeight="1" x14ac:dyDescent="0.2">
      <c r="E516" s="237"/>
    </row>
    <row r="517" spans="5:5" ht="12.75" customHeight="1" x14ac:dyDescent="0.2">
      <c r="E517" s="237"/>
    </row>
    <row r="518" spans="5:5" ht="12.75" customHeight="1" x14ac:dyDescent="0.2">
      <c r="E518" s="237"/>
    </row>
    <row r="519" spans="5:5" ht="12.75" customHeight="1" x14ac:dyDescent="0.2">
      <c r="E519" s="237"/>
    </row>
    <row r="520" spans="5:5" ht="12.75" customHeight="1" x14ac:dyDescent="0.2">
      <c r="E520" s="237"/>
    </row>
    <row r="521" spans="5:5" ht="12.75" customHeight="1" x14ac:dyDescent="0.2">
      <c r="E521" s="237"/>
    </row>
    <row r="522" spans="5:5" ht="12.75" customHeight="1" x14ac:dyDescent="0.2">
      <c r="E522" s="237"/>
    </row>
    <row r="523" spans="5:5" ht="12.75" customHeight="1" x14ac:dyDescent="0.2">
      <c r="E523" s="237"/>
    </row>
    <row r="524" spans="5:5" ht="12.75" customHeight="1" x14ac:dyDescent="0.2">
      <c r="E524" s="237"/>
    </row>
    <row r="525" spans="5:5" ht="12.75" customHeight="1" x14ac:dyDescent="0.2">
      <c r="E525" s="237"/>
    </row>
    <row r="526" spans="5:5" ht="12.75" customHeight="1" x14ac:dyDescent="0.2">
      <c r="E526" s="237"/>
    </row>
    <row r="527" spans="5:5" ht="12.75" customHeight="1" x14ac:dyDescent="0.2">
      <c r="E527" s="237"/>
    </row>
    <row r="528" spans="5:5" ht="12.75" customHeight="1" x14ac:dyDescent="0.2">
      <c r="E528" s="237"/>
    </row>
    <row r="529" spans="5:5" ht="12.75" customHeight="1" x14ac:dyDescent="0.2">
      <c r="E529" s="237"/>
    </row>
    <row r="530" spans="5:5" ht="12.75" customHeight="1" x14ac:dyDescent="0.2">
      <c r="E530" s="237"/>
    </row>
    <row r="531" spans="5:5" ht="12.75" customHeight="1" x14ac:dyDescent="0.2">
      <c r="E531" s="237"/>
    </row>
    <row r="532" spans="5:5" ht="12.75" customHeight="1" x14ac:dyDescent="0.2">
      <c r="E532" s="237"/>
    </row>
    <row r="533" spans="5:5" ht="12.75" customHeight="1" x14ac:dyDescent="0.2">
      <c r="E533" s="237"/>
    </row>
    <row r="534" spans="5:5" ht="12.75" customHeight="1" x14ac:dyDescent="0.2">
      <c r="E534" s="237"/>
    </row>
    <row r="535" spans="5:5" ht="12.75" customHeight="1" x14ac:dyDescent="0.2">
      <c r="E535" s="237"/>
    </row>
    <row r="536" spans="5:5" ht="12.75" customHeight="1" x14ac:dyDescent="0.2">
      <c r="E536" s="237"/>
    </row>
    <row r="537" spans="5:5" ht="12.75" customHeight="1" x14ac:dyDescent="0.2">
      <c r="E537" s="237"/>
    </row>
    <row r="538" spans="5:5" ht="12.75" customHeight="1" x14ac:dyDescent="0.2">
      <c r="E538" s="237"/>
    </row>
    <row r="539" spans="5:5" ht="12.75" customHeight="1" x14ac:dyDescent="0.2">
      <c r="E539" s="237"/>
    </row>
    <row r="540" spans="5:5" ht="12.75" customHeight="1" x14ac:dyDescent="0.2">
      <c r="E540" s="237"/>
    </row>
    <row r="541" spans="5:5" ht="12.75" customHeight="1" x14ac:dyDescent="0.2">
      <c r="E541" s="237"/>
    </row>
    <row r="542" spans="5:5" ht="12.75" customHeight="1" x14ac:dyDescent="0.2">
      <c r="E542" s="237"/>
    </row>
    <row r="543" spans="5:5" ht="12.75" customHeight="1" x14ac:dyDescent="0.2">
      <c r="E543" s="237"/>
    </row>
    <row r="544" spans="5:5" ht="12.75" customHeight="1" x14ac:dyDescent="0.2">
      <c r="E544" s="237"/>
    </row>
    <row r="545" spans="5:5" ht="12.75" customHeight="1" x14ac:dyDescent="0.2">
      <c r="E545" s="237"/>
    </row>
    <row r="546" spans="5:5" ht="12.75" customHeight="1" x14ac:dyDescent="0.2">
      <c r="E546" s="237"/>
    </row>
    <row r="547" spans="5:5" ht="12.75" customHeight="1" x14ac:dyDescent="0.2">
      <c r="E547" s="237"/>
    </row>
    <row r="548" spans="5:5" ht="12.75" customHeight="1" x14ac:dyDescent="0.2">
      <c r="E548" s="237"/>
    </row>
    <row r="549" spans="5:5" ht="12.75" customHeight="1" x14ac:dyDescent="0.2">
      <c r="E549" s="237"/>
    </row>
    <row r="550" spans="5:5" ht="12.75" customHeight="1" x14ac:dyDescent="0.2">
      <c r="E550" s="237"/>
    </row>
    <row r="551" spans="5:5" ht="12.75" customHeight="1" x14ac:dyDescent="0.2">
      <c r="E551" s="237"/>
    </row>
    <row r="552" spans="5:5" ht="12.75" customHeight="1" x14ac:dyDescent="0.2">
      <c r="E552" s="237"/>
    </row>
    <row r="553" spans="5:5" ht="12.75" customHeight="1" x14ac:dyDescent="0.2">
      <c r="E553" s="237"/>
    </row>
    <row r="554" spans="5:5" ht="12.75" customHeight="1" x14ac:dyDescent="0.2">
      <c r="E554" s="237"/>
    </row>
    <row r="555" spans="5:5" ht="12.75" customHeight="1" x14ac:dyDescent="0.2">
      <c r="E555" s="237"/>
    </row>
    <row r="556" spans="5:5" ht="12.75" customHeight="1" x14ac:dyDescent="0.2">
      <c r="E556" s="237"/>
    </row>
    <row r="557" spans="5:5" ht="12.75" customHeight="1" x14ac:dyDescent="0.2">
      <c r="E557" s="237"/>
    </row>
    <row r="558" spans="5:5" ht="12.75" customHeight="1" x14ac:dyDescent="0.2">
      <c r="E558" s="237"/>
    </row>
    <row r="559" spans="5:5" ht="12.75" customHeight="1" x14ac:dyDescent="0.2">
      <c r="E559" s="237"/>
    </row>
    <row r="560" spans="5:5" ht="12.75" customHeight="1" x14ac:dyDescent="0.2">
      <c r="E560" s="237"/>
    </row>
    <row r="561" spans="5:5" ht="12.75" customHeight="1" x14ac:dyDescent="0.2">
      <c r="E561" s="237"/>
    </row>
    <row r="562" spans="5:5" ht="12.75" customHeight="1" x14ac:dyDescent="0.2">
      <c r="E562" s="237"/>
    </row>
    <row r="563" spans="5:5" ht="12.75" customHeight="1" x14ac:dyDescent="0.2">
      <c r="E563" s="237"/>
    </row>
    <row r="564" spans="5:5" ht="12.75" customHeight="1" x14ac:dyDescent="0.2">
      <c r="E564" s="237"/>
    </row>
    <row r="565" spans="5:5" ht="12.75" customHeight="1" x14ac:dyDescent="0.2">
      <c r="E565" s="237"/>
    </row>
    <row r="566" spans="5:5" ht="12.75" customHeight="1" x14ac:dyDescent="0.2">
      <c r="E566" s="237"/>
    </row>
    <row r="567" spans="5:5" ht="12.75" customHeight="1" x14ac:dyDescent="0.2">
      <c r="E567" s="237"/>
    </row>
    <row r="568" spans="5:5" ht="12.75" customHeight="1" x14ac:dyDescent="0.2">
      <c r="E568" s="237"/>
    </row>
    <row r="569" spans="5:5" ht="12.75" customHeight="1" x14ac:dyDescent="0.2">
      <c r="E569" s="237"/>
    </row>
    <row r="570" spans="5:5" ht="12.75" customHeight="1" x14ac:dyDescent="0.2">
      <c r="E570" s="237"/>
    </row>
    <row r="571" spans="5:5" ht="12.75" customHeight="1" x14ac:dyDescent="0.2">
      <c r="E571" s="237"/>
    </row>
    <row r="572" spans="5:5" ht="12.75" customHeight="1" x14ac:dyDescent="0.2">
      <c r="E572" s="237"/>
    </row>
    <row r="573" spans="5:5" ht="12.75" customHeight="1" x14ac:dyDescent="0.2">
      <c r="E573" s="237"/>
    </row>
    <row r="574" spans="5:5" ht="12.75" customHeight="1" x14ac:dyDescent="0.2">
      <c r="E574" s="237"/>
    </row>
    <row r="575" spans="5:5" ht="12.75" customHeight="1" x14ac:dyDescent="0.2">
      <c r="E575" s="237"/>
    </row>
    <row r="576" spans="5:5" ht="12.75" customHeight="1" x14ac:dyDescent="0.2">
      <c r="E576" s="237"/>
    </row>
    <row r="577" spans="5:5" ht="12.75" customHeight="1" x14ac:dyDescent="0.2">
      <c r="E577" s="237"/>
    </row>
    <row r="578" spans="5:5" ht="12.75" customHeight="1" x14ac:dyDescent="0.2">
      <c r="E578" s="237"/>
    </row>
    <row r="579" spans="5:5" ht="12.75" customHeight="1" x14ac:dyDescent="0.2">
      <c r="E579" s="237"/>
    </row>
    <row r="580" spans="5:5" ht="12.75" customHeight="1" x14ac:dyDescent="0.2">
      <c r="E580" s="237"/>
    </row>
    <row r="581" spans="5:5" ht="12.75" customHeight="1" x14ac:dyDescent="0.2">
      <c r="E581" s="237"/>
    </row>
    <row r="582" spans="5:5" ht="12.75" customHeight="1" x14ac:dyDescent="0.2">
      <c r="E582" s="237"/>
    </row>
    <row r="583" spans="5:5" ht="12.75" customHeight="1" x14ac:dyDescent="0.2">
      <c r="E583" s="237"/>
    </row>
    <row r="584" spans="5:5" ht="12.75" customHeight="1" x14ac:dyDescent="0.2">
      <c r="E584" s="237"/>
    </row>
    <row r="585" spans="5:5" ht="12.75" customHeight="1" x14ac:dyDescent="0.2">
      <c r="E585" s="237"/>
    </row>
    <row r="586" spans="5:5" ht="12.75" customHeight="1" x14ac:dyDescent="0.2">
      <c r="E586" s="237"/>
    </row>
    <row r="587" spans="5:5" ht="12.75" customHeight="1" x14ac:dyDescent="0.2">
      <c r="E587" s="237"/>
    </row>
    <row r="588" spans="5:5" ht="12.75" customHeight="1" x14ac:dyDescent="0.2">
      <c r="E588" s="237"/>
    </row>
    <row r="589" spans="5:5" ht="12.75" customHeight="1" x14ac:dyDescent="0.2">
      <c r="E589" s="237"/>
    </row>
    <row r="590" spans="5:5" ht="12.75" customHeight="1" x14ac:dyDescent="0.2">
      <c r="E590" s="237"/>
    </row>
    <row r="591" spans="5:5" ht="12.75" customHeight="1" x14ac:dyDescent="0.2">
      <c r="E591" s="237"/>
    </row>
    <row r="592" spans="5:5" ht="12.75" customHeight="1" x14ac:dyDescent="0.2">
      <c r="E592" s="237"/>
    </row>
    <row r="593" spans="5:5" ht="12.75" customHeight="1" x14ac:dyDescent="0.2">
      <c r="E593" s="237"/>
    </row>
    <row r="594" spans="5:5" ht="12.75" customHeight="1" x14ac:dyDescent="0.2">
      <c r="E594" s="237"/>
    </row>
    <row r="595" spans="5:5" ht="12.75" customHeight="1" x14ac:dyDescent="0.2">
      <c r="E595" s="237"/>
    </row>
    <row r="596" spans="5:5" ht="12.75" customHeight="1" x14ac:dyDescent="0.2">
      <c r="E596" s="237"/>
    </row>
    <row r="597" spans="5:5" ht="12.75" customHeight="1" x14ac:dyDescent="0.2">
      <c r="E597" s="237"/>
    </row>
    <row r="598" spans="5:5" ht="12.75" customHeight="1" x14ac:dyDescent="0.2">
      <c r="E598" s="237"/>
    </row>
    <row r="599" spans="5:5" ht="12.75" customHeight="1" x14ac:dyDescent="0.2">
      <c r="E599" s="237"/>
    </row>
    <row r="600" spans="5:5" ht="12.75" customHeight="1" x14ac:dyDescent="0.2">
      <c r="E600" s="237"/>
    </row>
    <row r="601" spans="5:5" ht="12.75" customHeight="1" x14ac:dyDescent="0.2">
      <c r="E601" s="237"/>
    </row>
    <row r="602" spans="5:5" ht="12.75" customHeight="1" x14ac:dyDescent="0.2">
      <c r="E602" s="237"/>
    </row>
    <row r="603" spans="5:5" ht="12.75" customHeight="1" x14ac:dyDescent="0.2">
      <c r="E603" s="237"/>
    </row>
    <row r="604" spans="5:5" ht="12.75" customHeight="1" x14ac:dyDescent="0.2">
      <c r="E604" s="237"/>
    </row>
    <row r="605" spans="5:5" ht="12.75" customHeight="1" x14ac:dyDescent="0.2">
      <c r="E605" s="237"/>
    </row>
    <row r="606" spans="5:5" ht="12.75" customHeight="1" x14ac:dyDescent="0.2">
      <c r="E606" s="237"/>
    </row>
    <row r="607" spans="5:5" ht="12.75" customHeight="1" x14ac:dyDescent="0.2">
      <c r="E607" s="237"/>
    </row>
    <row r="608" spans="5:5" ht="12.75" customHeight="1" x14ac:dyDescent="0.2">
      <c r="E608" s="237"/>
    </row>
    <row r="609" spans="5:5" ht="12.75" customHeight="1" x14ac:dyDescent="0.2">
      <c r="E609" s="237"/>
    </row>
    <row r="610" spans="5:5" ht="12.75" customHeight="1" x14ac:dyDescent="0.2">
      <c r="E610" s="237"/>
    </row>
    <row r="611" spans="5:5" ht="12.75" customHeight="1" x14ac:dyDescent="0.2">
      <c r="E611" s="237"/>
    </row>
    <row r="612" spans="5:5" ht="12.75" customHeight="1" x14ac:dyDescent="0.2">
      <c r="E612" s="237"/>
    </row>
    <row r="613" spans="5:5" ht="12.75" customHeight="1" x14ac:dyDescent="0.2">
      <c r="E613" s="237"/>
    </row>
    <row r="614" spans="5:5" ht="12.75" customHeight="1" x14ac:dyDescent="0.2">
      <c r="E614" s="237"/>
    </row>
    <row r="615" spans="5:5" ht="12.75" customHeight="1" x14ac:dyDescent="0.2">
      <c r="E615" s="237"/>
    </row>
    <row r="616" spans="5:5" ht="12.75" customHeight="1" x14ac:dyDescent="0.2">
      <c r="E616" s="237"/>
    </row>
    <row r="617" spans="5:5" ht="12.75" customHeight="1" x14ac:dyDescent="0.2">
      <c r="E617" s="237"/>
    </row>
    <row r="618" spans="5:5" ht="12.75" customHeight="1" x14ac:dyDescent="0.2">
      <c r="E618" s="237"/>
    </row>
    <row r="619" spans="5:5" ht="12.75" customHeight="1" x14ac:dyDescent="0.2">
      <c r="E619" s="237"/>
    </row>
    <row r="620" spans="5:5" ht="12.75" customHeight="1" x14ac:dyDescent="0.2">
      <c r="E620" s="237"/>
    </row>
    <row r="621" spans="5:5" ht="12.75" customHeight="1" x14ac:dyDescent="0.2">
      <c r="E621" s="237"/>
    </row>
    <row r="622" spans="5:5" ht="12.75" customHeight="1" x14ac:dyDescent="0.2">
      <c r="E622" s="237"/>
    </row>
    <row r="623" spans="5:5" ht="12.75" customHeight="1" x14ac:dyDescent="0.2">
      <c r="E623" s="237"/>
    </row>
    <row r="624" spans="5:5" ht="12.75" customHeight="1" x14ac:dyDescent="0.2">
      <c r="E624" s="237"/>
    </row>
    <row r="625" spans="5:5" ht="12.75" customHeight="1" x14ac:dyDescent="0.2">
      <c r="E625" s="237"/>
    </row>
    <row r="626" spans="5:5" ht="12.75" customHeight="1" x14ac:dyDescent="0.2">
      <c r="E626" s="237"/>
    </row>
    <row r="627" spans="5:5" ht="12.75" customHeight="1" x14ac:dyDescent="0.2">
      <c r="E627" s="237"/>
    </row>
    <row r="628" spans="5:5" ht="12.75" customHeight="1" x14ac:dyDescent="0.2">
      <c r="E628" s="237"/>
    </row>
    <row r="629" spans="5:5" ht="12.75" customHeight="1" x14ac:dyDescent="0.2">
      <c r="E629" s="237"/>
    </row>
    <row r="630" spans="5:5" ht="12.75" customHeight="1" x14ac:dyDescent="0.2">
      <c r="E630" s="237"/>
    </row>
    <row r="631" spans="5:5" ht="12.75" customHeight="1" x14ac:dyDescent="0.2">
      <c r="E631" s="237"/>
    </row>
    <row r="632" spans="5:5" ht="12.75" customHeight="1" x14ac:dyDescent="0.2">
      <c r="E632" s="237"/>
    </row>
    <row r="633" spans="5:5" ht="12.75" customHeight="1" x14ac:dyDescent="0.2">
      <c r="E633" s="237"/>
    </row>
    <row r="634" spans="5:5" ht="12.75" customHeight="1" x14ac:dyDescent="0.2">
      <c r="E634" s="237"/>
    </row>
    <row r="635" spans="5:5" ht="12.75" customHeight="1" x14ac:dyDescent="0.2">
      <c r="E635" s="237"/>
    </row>
    <row r="636" spans="5:5" ht="12.75" customHeight="1" x14ac:dyDescent="0.2">
      <c r="E636" s="237"/>
    </row>
    <row r="637" spans="5:5" ht="12.75" customHeight="1" x14ac:dyDescent="0.2">
      <c r="E637" s="237"/>
    </row>
    <row r="638" spans="5:5" ht="12.75" customHeight="1" x14ac:dyDescent="0.2">
      <c r="E638" s="237"/>
    </row>
    <row r="639" spans="5:5" ht="12.75" customHeight="1" x14ac:dyDescent="0.2">
      <c r="E639" s="237"/>
    </row>
    <row r="640" spans="5:5" ht="12.75" customHeight="1" x14ac:dyDescent="0.2">
      <c r="E640" s="237"/>
    </row>
    <row r="641" spans="5:5" ht="12.75" customHeight="1" x14ac:dyDescent="0.2">
      <c r="E641" s="237"/>
    </row>
    <row r="642" spans="5:5" ht="12.75" customHeight="1" x14ac:dyDescent="0.2">
      <c r="E642" s="237"/>
    </row>
    <row r="643" spans="5:5" ht="12.75" customHeight="1" x14ac:dyDescent="0.2">
      <c r="E643" s="237"/>
    </row>
    <row r="644" spans="5:5" ht="12.75" customHeight="1" x14ac:dyDescent="0.2">
      <c r="E644" s="237"/>
    </row>
    <row r="645" spans="5:5" ht="12.75" customHeight="1" x14ac:dyDescent="0.2">
      <c r="E645" s="237"/>
    </row>
    <row r="646" spans="5:5" ht="12.75" customHeight="1" x14ac:dyDescent="0.2">
      <c r="E646" s="237"/>
    </row>
    <row r="647" spans="5:5" ht="12.75" customHeight="1" x14ac:dyDescent="0.2">
      <c r="E647" s="237"/>
    </row>
    <row r="648" spans="5:5" ht="12.75" customHeight="1" x14ac:dyDescent="0.2">
      <c r="E648" s="237"/>
    </row>
    <row r="649" spans="5:5" ht="12.75" customHeight="1" x14ac:dyDescent="0.2">
      <c r="E649" s="237"/>
    </row>
    <row r="650" spans="5:5" ht="12.75" customHeight="1" x14ac:dyDescent="0.2">
      <c r="E650" s="237"/>
    </row>
    <row r="651" spans="5:5" ht="12.75" customHeight="1" x14ac:dyDescent="0.2">
      <c r="E651" s="237"/>
    </row>
    <row r="652" spans="5:5" ht="12.75" customHeight="1" x14ac:dyDescent="0.2">
      <c r="E652" s="237"/>
    </row>
    <row r="653" spans="5:5" ht="12.75" customHeight="1" x14ac:dyDescent="0.2">
      <c r="E653" s="237"/>
    </row>
    <row r="654" spans="5:5" ht="12.75" customHeight="1" x14ac:dyDescent="0.2">
      <c r="E654" s="237"/>
    </row>
    <row r="655" spans="5:5" ht="12.75" customHeight="1" x14ac:dyDescent="0.2">
      <c r="E655" s="237"/>
    </row>
    <row r="656" spans="5:5" ht="12.75" customHeight="1" x14ac:dyDescent="0.2">
      <c r="E656" s="237"/>
    </row>
    <row r="657" spans="5:5" ht="12.75" customHeight="1" x14ac:dyDescent="0.2">
      <c r="E657" s="237"/>
    </row>
    <row r="658" spans="5:5" ht="12.75" customHeight="1" x14ac:dyDescent="0.2">
      <c r="E658" s="237"/>
    </row>
    <row r="659" spans="5:5" ht="12.75" customHeight="1" x14ac:dyDescent="0.2">
      <c r="E659" s="237"/>
    </row>
    <row r="660" spans="5:5" ht="12.75" customHeight="1" x14ac:dyDescent="0.2">
      <c r="E660" s="237"/>
    </row>
    <row r="661" spans="5:5" ht="12.75" customHeight="1" x14ac:dyDescent="0.2">
      <c r="E661" s="237"/>
    </row>
    <row r="662" spans="5:5" ht="12.75" customHeight="1" x14ac:dyDescent="0.2">
      <c r="E662" s="237"/>
    </row>
    <row r="663" spans="5:5" ht="12.75" customHeight="1" x14ac:dyDescent="0.2">
      <c r="E663" s="237"/>
    </row>
    <row r="664" spans="5:5" ht="12.75" customHeight="1" x14ac:dyDescent="0.2">
      <c r="E664" s="237"/>
    </row>
    <row r="665" spans="5:5" ht="12.75" customHeight="1" x14ac:dyDescent="0.2">
      <c r="E665" s="237"/>
    </row>
    <row r="666" spans="5:5" ht="12.75" customHeight="1" x14ac:dyDescent="0.2">
      <c r="E666" s="237"/>
    </row>
    <row r="667" spans="5:5" ht="12.75" customHeight="1" x14ac:dyDescent="0.2">
      <c r="E667" s="237"/>
    </row>
    <row r="668" spans="5:5" ht="12.75" customHeight="1" x14ac:dyDescent="0.2">
      <c r="E668" s="237"/>
    </row>
    <row r="669" spans="5:5" ht="12.75" customHeight="1" x14ac:dyDescent="0.2">
      <c r="E669" s="237"/>
    </row>
    <row r="670" spans="5:5" ht="12.75" customHeight="1" x14ac:dyDescent="0.2">
      <c r="E670" s="237"/>
    </row>
    <row r="671" spans="5:5" ht="12.75" customHeight="1" x14ac:dyDescent="0.2">
      <c r="E671" s="237"/>
    </row>
    <row r="672" spans="5:5" ht="12.75" customHeight="1" x14ac:dyDescent="0.2">
      <c r="E672" s="237"/>
    </row>
    <row r="673" spans="5:5" ht="12.75" customHeight="1" x14ac:dyDescent="0.2">
      <c r="E673" s="237"/>
    </row>
    <row r="674" spans="5:5" ht="12.75" customHeight="1" x14ac:dyDescent="0.2">
      <c r="E674" s="237"/>
    </row>
    <row r="675" spans="5:5" ht="12.75" customHeight="1" x14ac:dyDescent="0.2">
      <c r="E675" s="237"/>
    </row>
    <row r="676" spans="5:5" ht="12.75" customHeight="1" x14ac:dyDescent="0.2">
      <c r="E676" s="237"/>
    </row>
    <row r="677" spans="5:5" ht="12.75" customHeight="1" x14ac:dyDescent="0.2">
      <c r="E677" s="237"/>
    </row>
    <row r="678" spans="5:5" ht="12.75" customHeight="1" x14ac:dyDescent="0.2">
      <c r="E678" s="237"/>
    </row>
    <row r="679" spans="5:5" ht="12.75" customHeight="1" x14ac:dyDescent="0.2">
      <c r="E679" s="237"/>
    </row>
    <row r="680" spans="5:5" ht="12.75" customHeight="1" x14ac:dyDescent="0.2">
      <c r="E680" s="237"/>
    </row>
    <row r="681" spans="5:5" ht="12.75" customHeight="1" x14ac:dyDescent="0.2">
      <c r="E681" s="237"/>
    </row>
    <row r="682" spans="5:5" ht="12.75" customHeight="1" x14ac:dyDescent="0.2">
      <c r="E682" s="237"/>
    </row>
    <row r="683" spans="5:5" ht="12.75" customHeight="1" x14ac:dyDescent="0.2">
      <c r="E683" s="237"/>
    </row>
    <row r="684" spans="5:5" ht="12.75" customHeight="1" x14ac:dyDescent="0.2">
      <c r="E684" s="237"/>
    </row>
    <row r="685" spans="5:5" ht="12.75" customHeight="1" x14ac:dyDescent="0.2">
      <c r="E685" s="237"/>
    </row>
    <row r="686" spans="5:5" ht="12.75" customHeight="1" x14ac:dyDescent="0.2">
      <c r="E686" s="237"/>
    </row>
    <row r="687" spans="5:5" ht="12.75" customHeight="1" x14ac:dyDescent="0.2">
      <c r="E687" s="237"/>
    </row>
    <row r="688" spans="5:5" ht="12.75" customHeight="1" x14ac:dyDescent="0.2">
      <c r="E688" s="237"/>
    </row>
    <row r="689" spans="5:5" ht="12.75" customHeight="1" x14ac:dyDescent="0.2">
      <c r="E689" s="237"/>
    </row>
    <row r="690" spans="5:5" ht="12.75" customHeight="1" x14ac:dyDescent="0.2">
      <c r="E690" s="237"/>
    </row>
    <row r="691" spans="5:5" ht="12.75" customHeight="1" x14ac:dyDescent="0.2">
      <c r="E691" s="237"/>
    </row>
    <row r="692" spans="5:5" ht="12.75" customHeight="1" x14ac:dyDescent="0.2">
      <c r="E692" s="237"/>
    </row>
    <row r="693" spans="5:5" ht="12.75" customHeight="1" x14ac:dyDescent="0.2">
      <c r="E693" s="237"/>
    </row>
    <row r="694" spans="5:5" ht="12.75" customHeight="1" x14ac:dyDescent="0.2">
      <c r="E694" s="237"/>
    </row>
    <row r="695" spans="5:5" ht="12.75" customHeight="1" x14ac:dyDescent="0.2">
      <c r="E695" s="237"/>
    </row>
    <row r="696" spans="5:5" ht="12.75" customHeight="1" x14ac:dyDescent="0.2">
      <c r="E696" s="237"/>
    </row>
    <row r="697" spans="5:5" ht="12.75" customHeight="1" x14ac:dyDescent="0.2">
      <c r="E697" s="237"/>
    </row>
    <row r="698" spans="5:5" ht="12.75" customHeight="1" x14ac:dyDescent="0.2">
      <c r="E698" s="237"/>
    </row>
    <row r="699" spans="5:5" ht="12.75" customHeight="1" x14ac:dyDescent="0.2">
      <c r="E699" s="237"/>
    </row>
    <row r="700" spans="5:5" ht="12.75" customHeight="1" x14ac:dyDescent="0.2">
      <c r="E700" s="237"/>
    </row>
    <row r="701" spans="5:5" ht="12.75" customHeight="1" x14ac:dyDescent="0.2">
      <c r="E701" s="237"/>
    </row>
    <row r="702" spans="5:5" ht="12.75" customHeight="1" x14ac:dyDescent="0.2">
      <c r="E702" s="237"/>
    </row>
    <row r="703" spans="5:5" ht="12.75" customHeight="1" x14ac:dyDescent="0.2">
      <c r="E703" s="237"/>
    </row>
    <row r="704" spans="5:5" ht="12.75" customHeight="1" x14ac:dyDescent="0.2">
      <c r="E704" s="237"/>
    </row>
    <row r="705" spans="5:5" ht="12.75" customHeight="1" x14ac:dyDescent="0.2">
      <c r="E705" s="237"/>
    </row>
    <row r="706" spans="5:5" ht="12.75" customHeight="1" x14ac:dyDescent="0.2">
      <c r="E706" s="237"/>
    </row>
    <row r="707" spans="5:5" ht="12.75" customHeight="1" x14ac:dyDescent="0.2">
      <c r="E707" s="237"/>
    </row>
    <row r="708" spans="5:5" ht="12.75" customHeight="1" x14ac:dyDescent="0.2">
      <c r="E708" s="237"/>
    </row>
    <row r="709" spans="5:5" ht="12.75" customHeight="1" x14ac:dyDescent="0.2">
      <c r="E709" s="237"/>
    </row>
    <row r="710" spans="5:5" ht="12.75" customHeight="1" x14ac:dyDescent="0.2">
      <c r="E710" s="237"/>
    </row>
    <row r="711" spans="5:5" ht="12.75" customHeight="1" x14ac:dyDescent="0.2">
      <c r="E711" s="237"/>
    </row>
    <row r="712" spans="5:5" ht="12.75" customHeight="1" x14ac:dyDescent="0.2">
      <c r="E712" s="237"/>
    </row>
    <row r="713" spans="5:5" ht="12.75" customHeight="1" x14ac:dyDescent="0.2">
      <c r="E713" s="237"/>
    </row>
    <row r="714" spans="5:5" ht="12.75" customHeight="1" x14ac:dyDescent="0.2">
      <c r="E714" s="237"/>
    </row>
    <row r="715" spans="5:5" ht="12.75" customHeight="1" x14ac:dyDescent="0.2">
      <c r="E715" s="237"/>
    </row>
    <row r="716" spans="5:5" ht="12.75" customHeight="1" x14ac:dyDescent="0.2">
      <c r="E716" s="237"/>
    </row>
    <row r="717" spans="5:5" ht="12.75" customHeight="1" x14ac:dyDescent="0.2">
      <c r="E717" s="237"/>
    </row>
    <row r="718" spans="5:5" ht="12.75" customHeight="1" x14ac:dyDescent="0.2">
      <c r="E718" s="237"/>
    </row>
    <row r="719" spans="5:5" ht="12.75" customHeight="1" x14ac:dyDescent="0.2">
      <c r="E719" s="237"/>
    </row>
    <row r="720" spans="5:5" ht="12.75" customHeight="1" x14ac:dyDescent="0.2">
      <c r="E720" s="237"/>
    </row>
    <row r="721" spans="5:5" ht="12.75" customHeight="1" x14ac:dyDescent="0.2">
      <c r="E721" s="237"/>
    </row>
    <row r="722" spans="5:5" ht="12.75" customHeight="1" x14ac:dyDescent="0.2">
      <c r="E722" s="237"/>
    </row>
    <row r="723" spans="5:5" ht="12.75" customHeight="1" x14ac:dyDescent="0.2">
      <c r="E723" s="237"/>
    </row>
    <row r="724" spans="5:5" ht="12.75" customHeight="1" x14ac:dyDescent="0.2">
      <c r="E724" s="237"/>
    </row>
    <row r="725" spans="5:5" ht="12.75" customHeight="1" x14ac:dyDescent="0.2">
      <c r="E725" s="237"/>
    </row>
    <row r="726" spans="5:5" ht="12.75" customHeight="1" x14ac:dyDescent="0.2">
      <c r="E726" s="237"/>
    </row>
    <row r="727" spans="5:5" ht="12.75" customHeight="1" x14ac:dyDescent="0.2">
      <c r="E727" s="237"/>
    </row>
    <row r="728" spans="5:5" ht="12.75" customHeight="1" x14ac:dyDescent="0.2">
      <c r="E728" s="237"/>
    </row>
    <row r="729" spans="5:5" ht="12.75" customHeight="1" x14ac:dyDescent="0.2">
      <c r="E729" s="237"/>
    </row>
    <row r="730" spans="5:5" ht="12.75" customHeight="1" x14ac:dyDescent="0.2">
      <c r="E730" s="237"/>
    </row>
    <row r="731" spans="5:5" ht="12.75" customHeight="1" x14ac:dyDescent="0.2">
      <c r="E731" s="237"/>
    </row>
    <row r="732" spans="5:5" ht="12.75" customHeight="1" x14ac:dyDescent="0.2">
      <c r="E732" s="237"/>
    </row>
    <row r="733" spans="5:5" ht="12.75" customHeight="1" x14ac:dyDescent="0.2">
      <c r="E733" s="237"/>
    </row>
    <row r="734" spans="5:5" ht="12.75" customHeight="1" x14ac:dyDescent="0.2">
      <c r="E734" s="237"/>
    </row>
    <row r="735" spans="5:5" ht="12.75" customHeight="1" x14ac:dyDescent="0.2">
      <c r="E735" s="237"/>
    </row>
    <row r="736" spans="5:5" ht="12.75" customHeight="1" x14ac:dyDescent="0.2">
      <c r="E736" s="237"/>
    </row>
    <row r="737" spans="5:5" ht="12.75" customHeight="1" x14ac:dyDescent="0.2">
      <c r="E737" s="237"/>
    </row>
    <row r="738" spans="5:5" ht="12.75" customHeight="1" x14ac:dyDescent="0.2">
      <c r="E738" s="237"/>
    </row>
    <row r="739" spans="5:5" ht="12.75" customHeight="1" x14ac:dyDescent="0.2">
      <c r="E739" s="237"/>
    </row>
    <row r="740" spans="5:5" ht="12.75" customHeight="1" x14ac:dyDescent="0.2">
      <c r="E740" s="237"/>
    </row>
    <row r="741" spans="5:5" ht="12.75" customHeight="1" x14ac:dyDescent="0.2">
      <c r="E741" s="237"/>
    </row>
    <row r="742" spans="5:5" ht="12.75" customHeight="1" x14ac:dyDescent="0.2">
      <c r="E742" s="237"/>
    </row>
    <row r="743" spans="5:5" ht="12.75" customHeight="1" x14ac:dyDescent="0.2">
      <c r="E743" s="237"/>
    </row>
    <row r="744" spans="5:5" ht="12.75" customHeight="1" x14ac:dyDescent="0.2">
      <c r="E744" s="237"/>
    </row>
    <row r="745" spans="5:5" ht="12.75" customHeight="1" x14ac:dyDescent="0.2">
      <c r="E745" s="237"/>
    </row>
    <row r="746" spans="5:5" ht="12.75" customHeight="1" x14ac:dyDescent="0.2">
      <c r="E746" s="237"/>
    </row>
    <row r="747" spans="5:5" ht="12.75" customHeight="1" x14ac:dyDescent="0.2">
      <c r="E747" s="237"/>
    </row>
    <row r="748" spans="5:5" ht="12.75" customHeight="1" x14ac:dyDescent="0.2">
      <c r="E748" s="237"/>
    </row>
    <row r="749" spans="5:5" ht="12.75" customHeight="1" x14ac:dyDescent="0.2">
      <c r="E749" s="237"/>
    </row>
    <row r="750" spans="5:5" ht="12.75" customHeight="1" x14ac:dyDescent="0.2">
      <c r="E750" s="237"/>
    </row>
    <row r="751" spans="5:5" ht="12.75" customHeight="1" x14ac:dyDescent="0.2">
      <c r="E751" s="237"/>
    </row>
    <row r="752" spans="5:5" ht="12.75" customHeight="1" x14ac:dyDescent="0.2">
      <c r="E752" s="237"/>
    </row>
    <row r="753" spans="5:5" ht="12.75" customHeight="1" x14ac:dyDescent="0.2">
      <c r="E753" s="237"/>
    </row>
    <row r="754" spans="5:5" ht="12.75" customHeight="1" x14ac:dyDescent="0.2">
      <c r="E754" s="237"/>
    </row>
    <row r="755" spans="5:5" ht="12.75" customHeight="1" x14ac:dyDescent="0.2">
      <c r="E755" s="237"/>
    </row>
    <row r="756" spans="5:5" ht="12.75" customHeight="1" x14ac:dyDescent="0.2">
      <c r="E756" s="237"/>
    </row>
    <row r="757" spans="5:5" ht="12.75" customHeight="1" x14ac:dyDescent="0.2">
      <c r="E757" s="237"/>
    </row>
    <row r="758" spans="5:5" ht="12.75" customHeight="1" x14ac:dyDescent="0.2">
      <c r="E758" s="237"/>
    </row>
    <row r="759" spans="5:5" ht="12.75" customHeight="1" x14ac:dyDescent="0.2">
      <c r="E759" s="237"/>
    </row>
    <row r="760" spans="5:5" ht="12.75" customHeight="1" x14ac:dyDescent="0.2">
      <c r="E760" s="237"/>
    </row>
    <row r="761" spans="5:5" ht="12.75" customHeight="1" x14ac:dyDescent="0.2">
      <c r="E761" s="237"/>
    </row>
    <row r="762" spans="5:5" ht="12.75" customHeight="1" x14ac:dyDescent="0.2">
      <c r="E762" s="237"/>
    </row>
    <row r="763" spans="5:5" ht="12.75" customHeight="1" x14ac:dyDescent="0.2">
      <c r="E763" s="237"/>
    </row>
    <row r="764" spans="5:5" ht="12.75" customHeight="1" x14ac:dyDescent="0.2">
      <c r="E764" s="237"/>
    </row>
    <row r="765" spans="5:5" ht="12.75" customHeight="1" x14ac:dyDescent="0.2">
      <c r="E765" s="237"/>
    </row>
    <row r="766" spans="5:5" ht="12.75" customHeight="1" x14ac:dyDescent="0.2">
      <c r="E766" s="237"/>
    </row>
    <row r="767" spans="5:5" ht="12.75" customHeight="1" x14ac:dyDescent="0.2">
      <c r="E767" s="237"/>
    </row>
    <row r="768" spans="5:5" ht="12.75" customHeight="1" x14ac:dyDescent="0.2">
      <c r="E768" s="237"/>
    </row>
    <row r="769" spans="5:5" ht="12.75" customHeight="1" x14ac:dyDescent="0.2">
      <c r="E769" s="237"/>
    </row>
    <row r="770" spans="5:5" ht="12.75" customHeight="1" x14ac:dyDescent="0.2">
      <c r="E770" s="237"/>
    </row>
    <row r="771" spans="5:5" ht="12.75" customHeight="1" x14ac:dyDescent="0.2">
      <c r="E771" s="237"/>
    </row>
    <row r="772" spans="5:5" ht="12.75" customHeight="1" x14ac:dyDescent="0.2">
      <c r="E772" s="237"/>
    </row>
    <row r="773" spans="5:5" ht="12.75" customHeight="1" x14ac:dyDescent="0.2">
      <c r="E773" s="237"/>
    </row>
    <row r="774" spans="5:5" ht="12.75" customHeight="1" x14ac:dyDescent="0.2">
      <c r="E774" s="237"/>
    </row>
    <row r="775" spans="5:5" ht="12.75" customHeight="1" x14ac:dyDescent="0.2">
      <c r="E775" s="237"/>
    </row>
    <row r="776" spans="5:5" ht="12.75" customHeight="1" x14ac:dyDescent="0.2">
      <c r="E776" s="237"/>
    </row>
    <row r="777" spans="5:5" ht="12.75" customHeight="1" x14ac:dyDescent="0.2">
      <c r="E777" s="237"/>
    </row>
    <row r="778" spans="5:5" ht="12.75" customHeight="1" x14ac:dyDescent="0.2">
      <c r="E778" s="237"/>
    </row>
    <row r="779" spans="5:5" ht="12.75" customHeight="1" x14ac:dyDescent="0.2">
      <c r="E779" s="237"/>
    </row>
    <row r="780" spans="5:5" ht="12.75" customHeight="1" x14ac:dyDescent="0.2">
      <c r="E780" s="237"/>
    </row>
    <row r="781" spans="5:5" ht="12.75" customHeight="1" x14ac:dyDescent="0.2">
      <c r="E781" s="237"/>
    </row>
    <row r="782" spans="5:5" ht="12.75" customHeight="1" x14ac:dyDescent="0.2">
      <c r="E782" s="237"/>
    </row>
    <row r="783" spans="5:5" ht="12.75" customHeight="1" x14ac:dyDescent="0.2">
      <c r="E783" s="237"/>
    </row>
    <row r="784" spans="5:5" ht="12.75" customHeight="1" x14ac:dyDescent="0.2">
      <c r="E784" s="237"/>
    </row>
    <row r="785" spans="5:5" ht="12.75" customHeight="1" x14ac:dyDescent="0.2">
      <c r="E785" s="237"/>
    </row>
    <row r="786" spans="5:5" ht="12.75" customHeight="1" x14ac:dyDescent="0.2">
      <c r="E786" s="237"/>
    </row>
    <row r="787" spans="5:5" ht="12.75" customHeight="1" x14ac:dyDescent="0.2">
      <c r="E787" s="237"/>
    </row>
    <row r="788" spans="5:5" ht="12.75" customHeight="1" x14ac:dyDescent="0.2">
      <c r="E788" s="237"/>
    </row>
    <row r="789" spans="5:5" ht="12.75" customHeight="1" x14ac:dyDescent="0.2">
      <c r="E789" s="237"/>
    </row>
    <row r="790" spans="5:5" ht="12.75" customHeight="1" x14ac:dyDescent="0.2">
      <c r="E790" s="237"/>
    </row>
    <row r="791" spans="5:5" ht="12.75" customHeight="1" x14ac:dyDescent="0.2">
      <c r="E791" s="237"/>
    </row>
    <row r="792" spans="5:5" ht="12.75" customHeight="1" x14ac:dyDescent="0.2">
      <c r="E792" s="237"/>
    </row>
    <row r="793" spans="5:5" ht="12.75" customHeight="1" x14ac:dyDescent="0.2">
      <c r="E793" s="237"/>
    </row>
    <row r="794" spans="5:5" ht="12.75" customHeight="1" x14ac:dyDescent="0.2">
      <c r="E794" s="237"/>
    </row>
    <row r="795" spans="5:5" ht="12.75" customHeight="1" x14ac:dyDescent="0.2">
      <c r="E795" s="237"/>
    </row>
    <row r="796" spans="5:5" ht="12.75" customHeight="1" x14ac:dyDescent="0.2">
      <c r="E796" s="237"/>
    </row>
    <row r="797" spans="5:5" ht="12.75" customHeight="1" x14ac:dyDescent="0.2">
      <c r="E797" s="237"/>
    </row>
    <row r="798" spans="5:5" ht="12.75" customHeight="1" x14ac:dyDescent="0.2">
      <c r="E798" s="237"/>
    </row>
    <row r="799" spans="5:5" ht="12.75" customHeight="1" x14ac:dyDescent="0.2">
      <c r="E799" s="237"/>
    </row>
    <row r="800" spans="5:5" ht="12.75" customHeight="1" x14ac:dyDescent="0.2">
      <c r="E800" s="237"/>
    </row>
    <row r="801" spans="5:5" ht="12.75" customHeight="1" x14ac:dyDescent="0.2">
      <c r="E801" s="237"/>
    </row>
    <row r="802" spans="5:5" ht="12.75" customHeight="1" x14ac:dyDescent="0.2">
      <c r="E802" s="237"/>
    </row>
    <row r="803" spans="5:5" ht="12.75" customHeight="1" x14ac:dyDescent="0.2">
      <c r="E803" s="237"/>
    </row>
    <row r="804" spans="5:5" ht="12.75" customHeight="1" x14ac:dyDescent="0.2">
      <c r="E804" s="237"/>
    </row>
    <row r="805" spans="5:5" ht="12.75" customHeight="1" x14ac:dyDescent="0.2">
      <c r="E805" s="237"/>
    </row>
    <row r="806" spans="5:5" ht="12.75" customHeight="1" x14ac:dyDescent="0.2">
      <c r="E806" s="237"/>
    </row>
    <row r="807" spans="5:5" ht="12.75" customHeight="1" x14ac:dyDescent="0.2">
      <c r="E807" s="237"/>
    </row>
    <row r="808" spans="5:5" ht="12.75" customHeight="1" x14ac:dyDescent="0.2">
      <c r="E808" s="237"/>
    </row>
    <row r="809" spans="5:5" ht="12.75" customHeight="1" x14ac:dyDescent="0.2">
      <c r="E809" s="237"/>
    </row>
    <row r="810" spans="5:5" ht="12.75" customHeight="1" x14ac:dyDescent="0.2">
      <c r="E810" s="237"/>
    </row>
    <row r="811" spans="5:5" ht="12.75" customHeight="1" x14ac:dyDescent="0.2">
      <c r="E811" s="237"/>
    </row>
    <row r="812" spans="5:5" ht="12.75" customHeight="1" x14ac:dyDescent="0.2">
      <c r="E812" s="237"/>
    </row>
    <row r="813" spans="5:5" ht="12.75" customHeight="1" x14ac:dyDescent="0.2">
      <c r="E813" s="237"/>
    </row>
    <row r="814" spans="5:5" ht="12.75" customHeight="1" x14ac:dyDescent="0.2">
      <c r="E814" s="237"/>
    </row>
    <row r="815" spans="5:5" ht="12.75" customHeight="1" x14ac:dyDescent="0.2">
      <c r="E815" s="237"/>
    </row>
    <row r="816" spans="5:5" ht="12.75" customHeight="1" x14ac:dyDescent="0.2">
      <c r="E816" s="237"/>
    </row>
    <row r="817" spans="5:5" ht="12.75" customHeight="1" x14ac:dyDescent="0.2">
      <c r="E817" s="237"/>
    </row>
    <row r="818" spans="5:5" ht="12.75" customHeight="1" x14ac:dyDescent="0.2">
      <c r="E818" s="237"/>
    </row>
    <row r="819" spans="5:5" ht="12.75" customHeight="1" x14ac:dyDescent="0.2">
      <c r="E819" s="237"/>
    </row>
    <row r="820" spans="5:5" ht="12.75" customHeight="1" x14ac:dyDescent="0.2">
      <c r="E820" s="237"/>
    </row>
    <row r="821" spans="5:5" ht="12.75" customHeight="1" x14ac:dyDescent="0.2">
      <c r="E821" s="237"/>
    </row>
    <row r="822" spans="5:5" ht="12.75" customHeight="1" x14ac:dyDescent="0.2">
      <c r="E822" s="237"/>
    </row>
    <row r="823" spans="5:5" ht="12.75" customHeight="1" x14ac:dyDescent="0.2">
      <c r="E823" s="237"/>
    </row>
    <row r="824" spans="5:5" ht="12.75" customHeight="1" x14ac:dyDescent="0.2">
      <c r="E824" s="237"/>
    </row>
    <row r="825" spans="5:5" ht="12.75" customHeight="1" x14ac:dyDescent="0.2">
      <c r="E825" s="237"/>
    </row>
    <row r="826" spans="5:5" ht="12.75" customHeight="1" x14ac:dyDescent="0.2">
      <c r="E826" s="237"/>
    </row>
    <row r="827" spans="5:5" ht="12.75" customHeight="1" x14ac:dyDescent="0.2">
      <c r="E827" s="237"/>
    </row>
    <row r="828" spans="5:5" ht="12.75" customHeight="1" x14ac:dyDescent="0.2">
      <c r="E828" s="237"/>
    </row>
    <row r="829" spans="5:5" ht="12.75" customHeight="1" x14ac:dyDescent="0.2">
      <c r="E829" s="237"/>
    </row>
    <row r="830" spans="5:5" ht="12.75" customHeight="1" x14ac:dyDescent="0.2">
      <c r="E830" s="237"/>
    </row>
    <row r="831" spans="5:5" ht="12.75" customHeight="1" x14ac:dyDescent="0.2">
      <c r="E831" s="237"/>
    </row>
    <row r="832" spans="5:5" ht="12.75" customHeight="1" x14ac:dyDescent="0.2">
      <c r="E832" s="237"/>
    </row>
    <row r="833" spans="5:5" ht="12.75" customHeight="1" x14ac:dyDescent="0.2">
      <c r="E833" s="237"/>
    </row>
    <row r="834" spans="5:5" ht="12.75" customHeight="1" x14ac:dyDescent="0.2">
      <c r="E834" s="237"/>
    </row>
    <row r="835" spans="5:5" ht="12.75" customHeight="1" x14ac:dyDescent="0.2">
      <c r="E835" s="237"/>
    </row>
    <row r="836" spans="5:5" ht="12.75" customHeight="1" x14ac:dyDescent="0.2">
      <c r="E836" s="237"/>
    </row>
    <row r="837" spans="5:5" ht="12.75" customHeight="1" x14ac:dyDescent="0.2">
      <c r="E837" s="237"/>
    </row>
    <row r="838" spans="5:5" ht="12.75" customHeight="1" x14ac:dyDescent="0.2">
      <c r="E838" s="237"/>
    </row>
    <row r="839" spans="5:5" ht="12.75" customHeight="1" x14ac:dyDescent="0.2">
      <c r="E839" s="237"/>
    </row>
    <row r="840" spans="5:5" ht="12.75" customHeight="1" x14ac:dyDescent="0.2">
      <c r="E840" s="237"/>
    </row>
    <row r="841" spans="5:5" ht="12.75" customHeight="1" x14ac:dyDescent="0.2">
      <c r="E841" s="237"/>
    </row>
    <row r="842" spans="5:5" ht="12.75" customHeight="1" x14ac:dyDescent="0.2">
      <c r="E842" s="237"/>
    </row>
    <row r="843" spans="5:5" ht="12.75" customHeight="1" x14ac:dyDescent="0.2">
      <c r="E843" s="237"/>
    </row>
    <row r="844" spans="5:5" ht="12.75" customHeight="1" x14ac:dyDescent="0.2">
      <c r="E844" s="237"/>
    </row>
    <row r="845" spans="5:5" ht="12.75" customHeight="1" x14ac:dyDescent="0.2">
      <c r="E845" s="237"/>
    </row>
    <row r="846" spans="5:5" ht="12.75" customHeight="1" x14ac:dyDescent="0.2">
      <c r="E846" s="237"/>
    </row>
    <row r="847" spans="5:5" ht="12.75" customHeight="1" x14ac:dyDescent="0.2">
      <c r="E847" s="237"/>
    </row>
    <row r="848" spans="5:5" ht="12.75" customHeight="1" x14ac:dyDescent="0.2">
      <c r="E848" s="237"/>
    </row>
    <row r="849" spans="5:5" ht="12.75" customHeight="1" x14ac:dyDescent="0.2">
      <c r="E849" s="237"/>
    </row>
    <row r="850" spans="5:5" ht="12.75" customHeight="1" x14ac:dyDescent="0.2">
      <c r="E850" s="237"/>
    </row>
    <row r="851" spans="5:5" ht="12.75" customHeight="1" x14ac:dyDescent="0.2">
      <c r="E851" s="237"/>
    </row>
    <row r="852" spans="5:5" ht="12.75" customHeight="1" x14ac:dyDescent="0.2">
      <c r="E852" s="237"/>
    </row>
    <row r="853" spans="5:5" ht="12.75" customHeight="1" x14ac:dyDescent="0.2">
      <c r="E853" s="237"/>
    </row>
    <row r="854" spans="5:5" ht="12.75" customHeight="1" x14ac:dyDescent="0.2">
      <c r="E854" s="237"/>
    </row>
    <row r="855" spans="5:5" ht="12.75" customHeight="1" x14ac:dyDescent="0.2">
      <c r="E855" s="237"/>
    </row>
    <row r="856" spans="5:5" ht="12.75" customHeight="1" x14ac:dyDescent="0.2">
      <c r="E856" s="237"/>
    </row>
    <row r="857" spans="5:5" ht="12.75" customHeight="1" x14ac:dyDescent="0.2">
      <c r="E857" s="237"/>
    </row>
    <row r="858" spans="5:5" ht="12.75" customHeight="1" x14ac:dyDescent="0.2">
      <c r="E858" s="237"/>
    </row>
    <row r="859" spans="5:5" ht="12.75" customHeight="1" x14ac:dyDescent="0.2">
      <c r="E859" s="237"/>
    </row>
    <row r="860" spans="5:5" ht="12.75" customHeight="1" x14ac:dyDescent="0.2">
      <c r="E860" s="237"/>
    </row>
    <row r="861" spans="5:5" ht="12.75" customHeight="1" x14ac:dyDescent="0.2">
      <c r="E861" s="237"/>
    </row>
    <row r="862" spans="5:5" ht="12.75" customHeight="1" x14ac:dyDescent="0.2">
      <c r="E862" s="237"/>
    </row>
    <row r="863" spans="5:5" ht="12.75" customHeight="1" x14ac:dyDescent="0.2">
      <c r="E863" s="237"/>
    </row>
    <row r="864" spans="5:5" ht="12.75" customHeight="1" x14ac:dyDescent="0.2">
      <c r="E864" s="237"/>
    </row>
    <row r="865" spans="5:5" ht="12.75" customHeight="1" x14ac:dyDescent="0.2">
      <c r="E865" s="237"/>
    </row>
    <row r="866" spans="5:5" ht="12.75" customHeight="1" x14ac:dyDescent="0.2">
      <c r="E866" s="237"/>
    </row>
    <row r="867" spans="5:5" ht="12.75" customHeight="1" x14ac:dyDescent="0.2">
      <c r="E867" s="237"/>
    </row>
    <row r="868" spans="5:5" ht="12.75" customHeight="1" x14ac:dyDescent="0.2">
      <c r="E868" s="237"/>
    </row>
    <row r="869" spans="5:5" ht="12.75" customHeight="1" x14ac:dyDescent="0.2">
      <c r="E869" s="237"/>
    </row>
    <row r="870" spans="5:5" ht="12.75" customHeight="1" x14ac:dyDescent="0.2">
      <c r="E870" s="237"/>
    </row>
    <row r="871" spans="5:5" ht="12.75" customHeight="1" x14ac:dyDescent="0.2">
      <c r="E871" s="237"/>
    </row>
    <row r="872" spans="5:5" ht="12.75" customHeight="1" x14ac:dyDescent="0.2">
      <c r="E872" s="237"/>
    </row>
    <row r="873" spans="5:5" ht="12.75" customHeight="1" x14ac:dyDescent="0.2">
      <c r="E873" s="237"/>
    </row>
    <row r="874" spans="5:5" ht="12.75" customHeight="1" x14ac:dyDescent="0.2">
      <c r="E874" s="237"/>
    </row>
    <row r="875" spans="5:5" ht="12.75" customHeight="1" x14ac:dyDescent="0.2">
      <c r="E875" s="237"/>
    </row>
    <row r="876" spans="5:5" ht="12.75" customHeight="1" x14ac:dyDescent="0.2">
      <c r="E876" s="237"/>
    </row>
    <row r="877" spans="5:5" ht="12.75" customHeight="1" x14ac:dyDescent="0.2">
      <c r="E877" s="237"/>
    </row>
    <row r="878" spans="5:5" ht="12.75" customHeight="1" x14ac:dyDescent="0.2">
      <c r="E878" s="237"/>
    </row>
    <row r="879" spans="5:5" ht="12.75" customHeight="1" x14ac:dyDescent="0.2">
      <c r="E879" s="237"/>
    </row>
    <row r="880" spans="5:5" ht="12.75" customHeight="1" x14ac:dyDescent="0.2">
      <c r="E880" s="237"/>
    </row>
    <row r="881" spans="5:5" ht="12.75" customHeight="1" x14ac:dyDescent="0.2">
      <c r="E881" s="237"/>
    </row>
    <row r="882" spans="5:5" ht="12.75" customHeight="1" x14ac:dyDescent="0.2">
      <c r="E882" s="237"/>
    </row>
    <row r="883" spans="5:5" ht="12.75" customHeight="1" x14ac:dyDescent="0.2">
      <c r="E883" s="237"/>
    </row>
    <row r="884" spans="5:5" ht="12.75" customHeight="1" x14ac:dyDescent="0.2">
      <c r="E884" s="237"/>
    </row>
    <row r="885" spans="5:5" ht="12.75" customHeight="1" x14ac:dyDescent="0.2">
      <c r="E885" s="237"/>
    </row>
    <row r="886" spans="5:5" ht="12.75" customHeight="1" x14ac:dyDescent="0.2">
      <c r="E886" s="237"/>
    </row>
    <row r="887" spans="5:5" ht="12.75" customHeight="1" x14ac:dyDescent="0.2">
      <c r="E887" s="237"/>
    </row>
    <row r="888" spans="5:5" ht="12.75" customHeight="1" x14ac:dyDescent="0.2">
      <c r="E888" s="237"/>
    </row>
    <row r="889" spans="5:5" ht="12.75" customHeight="1" x14ac:dyDescent="0.2">
      <c r="E889" s="237"/>
    </row>
    <row r="890" spans="5:5" ht="12.75" customHeight="1" x14ac:dyDescent="0.2">
      <c r="E890" s="237"/>
    </row>
    <row r="891" spans="5:5" ht="12.75" customHeight="1" x14ac:dyDescent="0.2">
      <c r="E891" s="237"/>
    </row>
    <row r="892" spans="5:5" ht="12.75" customHeight="1" x14ac:dyDescent="0.2">
      <c r="E892" s="237"/>
    </row>
    <row r="893" spans="5:5" ht="12.75" customHeight="1" x14ac:dyDescent="0.2">
      <c r="E893" s="237"/>
    </row>
    <row r="894" spans="5:5" ht="12.75" customHeight="1" x14ac:dyDescent="0.2">
      <c r="E894" s="237"/>
    </row>
    <row r="895" spans="5:5" ht="12.75" customHeight="1" x14ac:dyDescent="0.2">
      <c r="E895" s="237"/>
    </row>
    <row r="896" spans="5:5" ht="12.75" customHeight="1" x14ac:dyDescent="0.2">
      <c r="E896" s="237"/>
    </row>
    <row r="897" spans="5:5" ht="12.75" customHeight="1" x14ac:dyDescent="0.2">
      <c r="E897" s="237"/>
    </row>
    <row r="898" spans="5:5" ht="12.75" customHeight="1" x14ac:dyDescent="0.2">
      <c r="E898" s="237"/>
    </row>
    <row r="899" spans="5:5" ht="12.75" customHeight="1" x14ac:dyDescent="0.2">
      <c r="E899" s="237"/>
    </row>
    <row r="900" spans="5:5" ht="12.75" customHeight="1" x14ac:dyDescent="0.2">
      <c r="E900" s="237"/>
    </row>
    <row r="901" spans="5:5" ht="12.75" customHeight="1" x14ac:dyDescent="0.2">
      <c r="E901" s="237"/>
    </row>
    <row r="902" spans="5:5" ht="12.75" customHeight="1" x14ac:dyDescent="0.2">
      <c r="E902" s="237"/>
    </row>
    <row r="903" spans="5:5" ht="12.75" customHeight="1" x14ac:dyDescent="0.2">
      <c r="E903" s="237"/>
    </row>
    <row r="904" spans="5:5" ht="12.75" customHeight="1" x14ac:dyDescent="0.2">
      <c r="E904" s="237"/>
    </row>
    <row r="905" spans="5:5" ht="12.75" customHeight="1" x14ac:dyDescent="0.2">
      <c r="E905" s="237"/>
    </row>
    <row r="906" spans="5:5" ht="12.75" customHeight="1" x14ac:dyDescent="0.2">
      <c r="E906" s="237"/>
    </row>
    <row r="907" spans="5:5" ht="12.75" customHeight="1" x14ac:dyDescent="0.2">
      <c r="E907" s="237"/>
    </row>
    <row r="908" spans="5:5" ht="12.75" customHeight="1" x14ac:dyDescent="0.2">
      <c r="E908" s="237"/>
    </row>
    <row r="909" spans="5:5" ht="12.75" customHeight="1" x14ac:dyDescent="0.2">
      <c r="E909" s="237"/>
    </row>
    <row r="910" spans="5:5" ht="12.75" customHeight="1" x14ac:dyDescent="0.2">
      <c r="E910" s="237"/>
    </row>
    <row r="911" spans="5:5" ht="12.75" customHeight="1" x14ac:dyDescent="0.2">
      <c r="E911" s="237"/>
    </row>
    <row r="912" spans="5:5" ht="12.75" customHeight="1" x14ac:dyDescent="0.2">
      <c r="E912" s="237"/>
    </row>
    <row r="913" spans="5:5" ht="12.75" customHeight="1" x14ac:dyDescent="0.2">
      <c r="E913" s="237"/>
    </row>
    <row r="914" spans="5:5" ht="12.75" customHeight="1" x14ac:dyDescent="0.2">
      <c r="E914" s="237"/>
    </row>
    <row r="915" spans="5:5" ht="12.75" customHeight="1" x14ac:dyDescent="0.2">
      <c r="E915" s="237"/>
    </row>
    <row r="916" spans="5:5" ht="12.75" customHeight="1" x14ac:dyDescent="0.2">
      <c r="E916" s="237"/>
    </row>
    <row r="917" spans="5:5" ht="12.75" customHeight="1" x14ac:dyDescent="0.2">
      <c r="E917" s="237"/>
    </row>
    <row r="918" spans="5:5" ht="12.75" customHeight="1" x14ac:dyDescent="0.2">
      <c r="E918" s="237"/>
    </row>
    <row r="919" spans="5:5" ht="12.75" customHeight="1" x14ac:dyDescent="0.2">
      <c r="E919" s="237"/>
    </row>
    <row r="920" spans="5:5" ht="12.75" customHeight="1" x14ac:dyDescent="0.2">
      <c r="E920" s="237"/>
    </row>
    <row r="921" spans="5:5" ht="12.75" customHeight="1" x14ac:dyDescent="0.2">
      <c r="E921" s="237"/>
    </row>
    <row r="922" spans="5:5" ht="12.75" customHeight="1" x14ac:dyDescent="0.2">
      <c r="E922" s="237"/>
    </row>
    <row r="923" spans="5:5" ht="12.75" customHeight="1" x14ac:dyDescent="0.2">
      <c r="E923" s="237"/>
    </row>
    <row r="924" spans="5:5" ht="12.75" customHeight="1" x14ac:dyDescent="0.2">
      <c r="E924" s="237"/>
    </row>
    <row r="925" spans="5:5" ht="12.75" customHeight="1" x14ac:dyDescent="0.2">
      <c r="E925" s="237"/>
    </row>
    <row r="926" spans="5:5" ht="12.75" customHeight="1" x14ac:dyDescent="0.2">
      <c r="E926" s="237"/>
    </row>
    <row r="927" spans="5:5" ht="12.75" customHeight="1" x14ac:dyDescent="0.2">
      <c r="E927" s="237"/>
    </row>
    <row r="928" spans="5:5" ht="12.75" customHeight="1" x14ac:dyDescent="0.2">
      <c r="E928" s="237"/>
    </row>
    <row r="929" spans="5:5" ht="12.75" customHeight="1" x14ac:dyDescent="0.2">
      <c r="E929" s="237"/>
    </row>
    <row r="930" spans="5:5" ht="12.75" customHeight="1" x14ac:dyDescent="0.2">
      <c r="E930" s="237"/>
    </row>
    <row r="931" spans="5:5" ht="12.75" customHeight="1" x14ac:dyDescent="0.2">
      <c r="E931" s="237"/>
    </row>
    <row r="932" spans="5:5" ht="12.75" customHeight="1" x14ac:dyDescent="0.2">
      <c r="E932" s="237"/>
    </row>
    <row r="933" spans="5:5" ht="12.75" customHeight="1" x14ac:dyDescent="0.2">
      <c r="E933" s="237"/>
    </row>
    <row r="934" spans="5:5" ht="12.75" customHeight="1" x14ac:dyDescent="0.2">
      <c r="E934" s="237"/>
    </row>
    <row r="935" spans="5:5" ht="12.75" customHeight="1" x14ac:dyDescent="0.2">
      <c r="E935" s="237"/>
    </row>
    <row r="936" spans="5:5" ht="12.75" customHeight="1" x14ac:dyDescent="0.2">
      <c r="E936" s="237"/>
    </row>
    <row r="937" spans="5:5" ht="12.75" customHeight="1" x14ac:dyDescent="0.2">
      <c r="E937" s="237"/>
    </row>
    <row r="938" spans="5:5" ht="12.75" customHeight="1" x14ac:dyDescent="0.2">
      <c r="E938" s="237"/>
    </row>
    <row r="939" spans="5:5" ht="12.75" customHeight="1" x14ac:dyDescent="0.2">
      <c r="E939" s="237"/>
    </row>
    <row r="940" spans="5:5" ht="12.75" customHeight="1" x14ac:dyDescent="0.2">
      <c r="E940" s="237"/>
    </row>
    <row r="941" spans="5:5" ht="12.75" customHeight="1" x14ac:dyDescent="0.2">
      <c r="E941" s="237"/>
    </row>
    <row r="942" spans="5:5" ht="12.75" customHeight="1" x14ac:dyDescent="0.2">
      <c r="E942" s="237"/>
    </row>
    <row r="943" spans="5:5" ht="12.75" customHeight="1" x14ac:dyDescent="0.2">
      <c r="E943" s="237"/>
    </row>
    <row r="944" spans="5:5" ht="12.75" customHeight="1" x14ac:dyDescent="0.2">
      <c r="E944" s="237"/>
    </row>
    <row r="945" spans="5:5" ht="12.75" customHeight="1" x14ac:dyDescent="0.2">
      <c r="E945" s="237"/>
    </row>
    <row r="946" spans="5:5" ht="12.75" customHeight="1" x14ac:dyDescent="0.2">
      <c r="E946" s="237"/>
    </row>
    <row r="947" spans="5:5" ht="12.75" customHeight="1" x14ac:dyDescent="0.2">
      <c r="E947" s="237"/>
    </row>
    <row r="948" spans="5:5" ht="12.75" customHeight="1" x14ac:dyDescent="0.2">
      <c r="E948" s="237"/>
    </row>
    <row r="949" spans="5:5" ht="12.75" customHeight="1" x14ac:dyDescent="0.2">
      <c r="E949" s="237"/>
    </row>
    <row r="950" spans="5:5" ht="12.75" customHeight="1" x14ac:dyDescent="0.2">
      <c r="E950" s="237"/>
    </row>
    <row r="951" spans="5:5" ht="12.75" customHeight="1" x14ac:dyDescent="0.2">
      <c r="E951" s="237"/>
    </row>
    <row r="952" spans="5:5" ht="12.75" customHeight="1" x14ac:dyDescent="0.2">
      <c r="E952" s="237"/>
    </row>
    <row r="953" spans="5:5" ht="12.75" customHeight="1" x14ac:dyDescent="0.2">
      <c r="E953" s="237"/>
    </row>
    <row r="954" spans="5:5" ht="12.75" customHeight="1" x14ac:dyDescent="0.2">
      <c r="E954" s="237"/>
    </row>
    <row r="955" spans="5:5" ht="12.75" customHeight="1" x14ac:dyDescent="0.2">
      <c r="E955" s="237"/>
    </row>
    <row r="956" spans="5:5" ht="12.75" customHeight="1" x14ac:dyDescent="0.2">
      <c r="E956" s="237"/>
    </row>
    <row r="957" spans="5:5" ht="12.75" customHeight="1" x14ac:dyDescent="0.2">
      <c r="E957" s="237"/>
    </row>
    <row r="958" spans="5:5" ht="12.75" customHeight="1" x14ac:dyDescent="0.2">
      <c r="E958" s="237"/>
    </row>
    <row r="959" spans="5:5" ht="12.75" customHeight="1" x14ac:dyDescent="0.2">
      <c r="E959" s="237"/>
    </row>
    <row r="960" spans="5:5" ht="12.75" customHeight="1" x14ac:dyDescent="0.2">
      <c r="E960" s="237"/>
    </row>
    <row r="961" spans="5:5" ht="12.75" customHeight="1" x14ac:dyDescent="0.2">
      <c r="E961" s="237"/>
    </row>
    <row r="962" spans="5:5" ht="12.75" customHeight="1" x14ac:dyDescent="0.2">
      <c r="E962" s="237"/>
    </row>
    <row r="963" spans="5:5" ht="12.75" customHeight="1" x14ac:dyDescent="0.2">
      <c r="E963" s="237"/>
    </row>
    <row r="964" spans="5:5" ht="12.75" customHeight="1" x14ac:dyDescent="0.2">
      <c r="E964" s="237"/>
    </row>
    <row r="965" spans="5:5" ht="12.75" customHeight="1" x14ac:dyDescent="0.2">
      <c r="E965" s="237"/>
    </row>
    <row r="966" spans="5:5" ht="12.75" customHeight="1" x14ac:dyDescent="0.2">
      <c r="E966" s="237"/>
    </row>
    <row r="967" spans="5:5" ht="12.75" customHeight="1" x14ac:dyDescent="0.2">
      <c r="E967" s="237"/>
    </row>
    <row r="968" spans="5:5" ht="12.75" customHeight="1" x14ac:dyDescent="0.2">
      <c r="E968" s="237"/>
    </row>
    <row r="969" spans="5:5" ht="12.75" customHeight="1" x14ac:dyDescent="0.2">
      <c r="E969" s="237"/>
    </row>
    <row r="970" spans="5:5" ht="12.75" customHeight="1" x14ac:dyDescent="0.2">
      <c r="E970" s="237"/>
    </row>
    <row r="971" spans="5:5" ht="12.75" customHeight="1" x14ac:dyDescent="0.2">
      <c r="E971" s="237"/>
    </row>
    <row r="972" spans="5:5" ht="12.75" customHeight="1" x14ac:dyDescent="0.2">
      <c r="E972" s="237"/>
    </row>
    <row r="973" spans="5:5" ht="12.75" customHeight="1" x14ac:dyDescent="0.2">
      <c r="E973" s="237"/>
    </row>
    <row r="974" spans="5:5" ht="12.75" customHeight="1" x14ac:dyDescent="0.2">
      <c r="E974" s="237"/>
    </row>
    <row r="975" spans="5:5" ht="12.75" customHeight="1" x14ac:dyDescent="0.2">
      <c r="E975" s="237"/>
    </row>
    <row r="976" spans="5:5" ht="12.75" customHeight="1" x14ac:dyDescent="0.2">
      <c r="E976" s="237"/>
    </row>
    <row r="977" spans="5:5" ht="12.75" customHeight="1" x14ac:dyDescent="0.2">
      <c r="E977" s="237"/>
    </row>
    <row r="978" spans="5:5" ht="12.75" customHeight="1" x14ac:dyDescent="0.2">
      <c r="E978" s="237"/>
    </row>
    <row r="979" spans="5:5" ht="12.75" customHeight="1" x14ac:dyDescent="0.2">
      <c r="E979" s="237"/>
    </row>
    <row r="980" spans="5:5" ht="12.75" customHeight="1" x14ac:dyDescent="0.2">
      <c r="E980" s="237"/>
    </row>
    <row r="981" spans="5:5" ht="12.75" customHeight="1" x14ac:dyDescent="0.2">
      <c r="E981" s="237"/>
    </row>
    <row r="982" spans="5:5" ht="12.75" customHeight="1" x14ac:dyDescent="0.2">
      <c r="E982" s="237"/>
    </row>
    <row r="983" spans="5:5" ht="12.75" customHeight="1" x14ac:dyDescent="0.2">
      <c r="E983" s="237"/>
    </row>
    <row r="984" spans="5:5" ht="12.75" customHeight="1" x14ac:dyDescent="0.2">
      <c r="E984" s="237"/>
    </row>
    <row r="985" spans="5:5" ht="12.75" customHeight="1" x14ac:dyDescent="0.2">
      <c r="E985" s="237"/>
    </row>
    <row r="986" spans="5:5" ht="12.75" customHeight="1" x14ac:dyDescent="0.2">
      <c r="E986" s="237"/>
    </row>
    <row r="987" spans="5:5" ht="12.75" customHeight="1" x14ac:dyDescent="0.2">
      <c r="E987" s="237"/>
    </row>
    <row r="988" spans="5:5" ht="12.75" customHeight="1" x14ac:dyDescent="0.2">
      <c r="E988" s="237"/>
    </row>
    <row r="989" spans="5:5" ht="12.75" customHeight="1" x14ac:dyDescent="0.2">
      <c r="E989" s="237"/>
    </row>
    <row r="990" spans="5:5" ht="12.75" customHeight="1" x14ac:dyDescent="0.2">
      <c r="E990" s="237"/>
    </row>
    <row r="991" spans="5:5" ht="12.75" customHeight="1" x14ac:dyDescent="0.2">
      <c r="E991" s="237"/>
    </row>
    <row r="992" spans="5:5" ht="12.75" customHeight="1" x14ac:dyDescent="0.2">
      <c r="E992" s="237"/>
    </row>
    <row r="993" spans="5:5" ht="12.75" customHeight="1" x14ac:dyDescent="0.2">
      <c r="E993" s="237"/>
    </row>
    <row r="994" spans="5:5" ht="12.75" customHeight="1" x14ac:dyDescent="0.2">
      <c r="E994" s="237"/>
    </row>
    <row r="995" spans="5:5" ht="12.75" customHeight="1" x14ac:dyDescent="0.2">
      <c r="E995" s="237"/>
    </row>
  </sheetData>
  <mergeCells count="3">
    <mergeCell ref="A3:F3"/>
    <mergeCell ref="D5:F5"/>
    <mergeCell ref="B11:B12"/>
  </mergeCells>
  <pageMargins left="0.90551181102362199" right="0.51181102362204722" top="0.74803149606299213" bottom="0.74803149606299213" header="0" footer="0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703125" defaultRowHeight="15" customHeight="1" x14ac:dyDescent="0.2"/>
  <cols>
    <col min="1" max="1" width="24.5703125" customWidth="1"/>
    <col min="2" max="2" width="20.85546875" customWidth="1"/>
    <col min="3" max="26" width="9.140625" customWidth="1"/>
  </cols>
  <sheetData>
    <row r="1" spans="1:26" ht="19.5" customHeight="1" x14ac:dyDescent="0.2">
      <c r="A1" s="295" t="s">
        <v>312</v>
      </c>
      <c r="B1" s="27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26" ht="19.5" customHeight="1" x14ac:dyDescent="0.2">
      <c r="A2" s="239" t="s">
        <v>313</v>
      </c>
      <c r="B2" s="240" t="s">
        <v>314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6" ht="19.5" customHeight="1" x14ac:dyDescent="0.2">
      <c r="A3" s="241">
        <v>1</v>
      </c>
      <c r="B3" s="242">
        <v>33.629999999999995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</row>
    <row r="4" spans="1:26" ht="19.5" customHeight="1" x14ac:dyDescent="0.2">
      <c r="A4" s="241">
        <v>2</v>
      </c>
      <c r="B4" s="242">
        <v>43.13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6" ht="19.5" customHeight="1" x14ac:dyDescent="0.2">
      <c r="A5" s="241">
        <v>3</v>
      </c>
      <c r="B5" s="242">
        <v>48.68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</row>
    <row r="6" spans="1:26" ht="19.5" customHeight="1" x14ac:dyDescent="0.2">
      <c r="A6" s="241">
        <v>4</v>
      </c>
      <c r="B6" s="242">
        <v>52.62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</row>
    <row r="7" spans="1:26" ht="19.5" customHeight="1" x14ac:dyDescent="0.2">
      <c r="A7" s="241">
        <v>5</v>
      </c>
      <c r="B7" s="242">
        <v>55.679999999999993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</row>
    <row r="8" spans="1:26" ht="19.5" customHeight="1" x14ac:dyDescent="0.2">
      <c r="A8" s="241">
        <v>6</v>
      </c>
      <c r="B8" s="242">
        <v>58.18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</row>
    <row r="9" spans="1:26" ht="19.5" customHeight="1" x14ac:dyDescent="0.2">
      <c r="A9" s="241">
        <v>7</v>
      </c>
      <c r="B9" s="242">
        <v>60.29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 spans="1:26" ht="19.5" customHeight="1" x14ac:dyDescent="0.2">
      <c r="A10" s="241">
        <v>8</v>
      </c>
      <c r="B10" s="242">
        <v>62.12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ht="19.5" customHeight="1" x14ac:dyDescent="0.2">
      <c r="A11" s="241">
        <v>9</v>
      </c>
      <c r="B11" s="242">
        <v>63.73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ht="19.5" customHeight="1" x14ac:dyDescent="0.2">
      <c r="A12" s="241">
        <v>10</v>
      </c>
      <c r="B12" s="242">
        <v>65.180000000000007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ht="19.5" customHeight="1" x14ac:dyDescent="0.2">
      <c r="A13" s="241">
        <v>11</v>
      </c>
      <c r="B13" s="242">
        <v>66.47999999999999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ht="19.5" customHeight="1" x14ac:dyDescent="0.2">
      <c r="A14" s="241">
        <v>12</v>
      </c>
      <c r="B14" s="242">
        <v>67.67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ht="19.5" customHeight="1" x14ac:dyDescent="0.2">
      <c r="A15" s="241">
        <v>13</v>
      </c>
      <c r="B15" s="242">
        <v>68.77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ht="19.5" customHeight="1" x14ac:dyDescent="0.2">
      <c r="A16" s="241">
        <v>14</v>
      </c>
      <c r="B16" s="242">
        <v>69.789999999999992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ht="19.5" customHeight="1" x14ac:dyDescent="0.2">
      <c r="A17" s="243">
        <v>15</v>
      </c>
      <c r="B17" s="244">
        <v>70.73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ht="19.5" customHeight="1" x14ac:dyDescent="0.2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pans="1:26" ht="19.5" customHeight="1" x14ac:dyDescent="0.2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ht="19.5" customHeight="1" x14ac:dyDescent="0.2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ht="19.5" customHeight="1" x14ac:dyDescent="0.2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ht="19.5" customHeight="1" x14ac:dyDescent="0.2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26" ht="19.5" customHeight="1" x14ac:dyDescent="0.2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ht="19.5" customHeight="1" x14ac:dyDescent="0.2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ht="19.5" customHeight="1" x14ac:dyDescent="0.2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ht="19.5" customHeight="1" x14ac:dyDescent="0.2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spans="1:26" ht="19.5" customHeight="1" x14ac:dyDescent="0.2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ht="19.5" customHeight="1" x14ac:dyDescent="0.2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  <row r="29" spans="1:26" ht="19.5" customHeight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1:26" ht="19.5" customHeight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spans="1:26" ht="19.5" customHeight="1" x14ac:dyDescent="0.2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1:26" ht="19.5" customHeight="1" x14ac:dyDescent="0.2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1:26" ht="19.5" customHeight="1" x14ac:dyDescent="0.2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 ht="19.5" customHeight="1" x14ac:dyDescent="0.2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 ht="19.5" customHeight="1" x14ac:dyDescent="0.2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 ht="19.5" customHeight="1" x14ac:dyDescent="0.2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 ht="19.5" customHeight="1" x14ac:dyDescent="0.2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  <row r="38" spans="1:26" ht="19.5" customHeight="1" x14ac:dyDescent="0.2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spans="1:26" ht="19.5" customHeight="1" x14ac:dyDescent="0.2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spans="1:26" ht="19.5" customHeight="1" x14ac:dyDescent="0.2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</row>
    <row r="41" spans="1:26" ht="19.5" customHeight="1" x14ac:dyDescent="0.2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</row>
    <row r="42" spans="1:26" ht="19.5" customHeight="1" x14ac:dyDescent="0.2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</row>
    <row r="43" spans="1:26" ht="19.5" customHeight="1" x14ac:dyDescent="0.2">
      <c r="A43" s="145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</row>
    <row r="44" spans="1:26" ht="19.5" customHeight="1" x14ac:dyDescent="0.2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</row>
    <row r="45" spans="1:26" ht="19.5" customHeight="1" x14ac:dyDescent="0.2">
      <c r="A45" s="145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</row>
    <row r="46" spans="1:26" ht="19.5" customHeight="1" x14ac:dyDescent="0.2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</row>
    <row r="47" spans="1:26" ht="19.5" customHeight="1" x14ac:dyDescent="0.2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</row>
    <row r="48" spans="1:26" ht="19.5" customHeight="1" x14ac:dyDescent="0.2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</row>
    <row r="49" spans="1:26" ht="19.5" customHeight="1" x14ac:dyDescent="0.2">
      <c r="A49" s="145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</row>
    <row r="50" spans="1:26" ht="19.5" customHeight="1" x14ac:dyDescent="0.2">
      <c r="A50" s="145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</row>
    <row r="51" spans="1:26" ht="19.5" customHeight="1" x14ac:dyDescent="0.2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</row>
    <row r="52" spans="1:26" ht="19.5" customHeight="1" x14ac:dyDescent="0.2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</row>
    <row r="53" spans="1:26" ht="19.5" customHeight="1" x14ac:dyDescent="0.2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</row>
    <row r="54" spans="1:26" ht="19.5" customHeight="1" x14ac:dyDescent="0.2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</row>
    <row r="55" spans="1:26" ht="19.5" customHeight="1" x14ac:dyDescent="0.2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</row>
    <row r="56" spans="1:26" ht="19.5" customHeight="1" x14ac:dyDescent="0.2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</row>
    <row r="57" spans="1:26" ht="19.5" customHeight="1" x14ac:dyDescent="0.2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</row>
    <row r="58" spans="1:26" ht="19.5" customHeight="1" x14ac:dyDescent="0.2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</row>
    <row r="59" spans="1:26" ht="19.5" customHeight="1" x14ac:dyDescent="0.2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</row>
    <row r="60" spans="1:26" ht="19.5" customHeight="1" x14ac:dyDescent="0.2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</row>
    <row r="61" spans="1:26" ht="19.5" customHeight="1" x14ac:dyDescent="0.2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</row>
    <row r="62" spans="1:26" ht="19.5" customHeight="1" x14ac:dyDescent="0.2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</row>
    <row r="63" spans="1:26" ht="19.5" customHeight="1" x14ac:dyDescent="0.2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</row>
    <row r="64" spans="1:26" ht="19.5" customHeight="1" x14ac:dyDescent="0.2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</row>
    <row r="65" spans="1:26" ht="19.5" customHeight="1" x14ac:dyDescent="0.2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</row>
    <row r="66" spans="1:26" ht="19.5" customHeight="1" x14ac:dyDescent="0.2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</row>
    <row r="67" spans="1:26" ht="19.5" customHeight="1" x14ac:dyDescent="0.2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</row>
    <row r="68" spans="1:26" ht="19.5" customHeight="1" x14ac:dyDescent="0.2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</row>
    <row r="69" spans="1:26" ht="19.5" customHeight="1" x14ac:dyDescent="0.2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</row>
    <row r="70" spans="1:26" ht="19.5" customHeight="1" x14ac:dyDescent="0.2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</row>
    <row r="71" spans="1:26" ht="19.5" customHeight="1" x14ac:dyDescent="0.2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</row>
    <row r="72" spans="1:26" ht="19.5" customHeight="1" x14ac:dyDescent="0.2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</row>
    <row r="73" spans="1:26" ht="19.5" customHeight="1" x14ac:dyDescent="0.2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</row>
    <row r="74" spans="1:26" ht="19.5" customHeight="1" x14ac:dyDescent="0.2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</row>
    <row r="75" spans="1:26" ht="19.5" customHeight="1" x14ac:dyDescent="0.2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</row>
    <row r="76" spans="1:26" ht="19.5" customHeight="1" x14ac:dyDescent="0.2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</row>
    <row r="77" spans="1:26" ht="19.5" customHeight="1" x14ac:dyDescent="0.2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</row>
    <row r="78" spans="1:26" ht="19.5" customHeight="1" x14ac:dyDescent="0.2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</row>
    <row r="79" spans="1:26" ht="19.5" customHeight="1" x14ac:dyDescent="0.2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</row>
    <row r="80" spans="1:26" ht="19.5" customHeight="1" x14ac:dyDescent="0.2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</row>
    <row r="81" spans="1:26" ht="19.5" customHeight="1" x14ac:dyDescent="0.2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</row>
    <row r="82" spans="1:26" ht="19.5" customHeight="1" x14ac:dyDescent="0.2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</row>
    <row r="83" spans="1:26" ht="19.5" customHeight="1" x14ac:dyDescent="0.2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</row>
    <row r="84" spans="1:26" ht="19.5" customHeight="1" x14ac:dyDescent="0.2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</row>
    <row r="85" spans="1:26" ht="19.5" customHeight="1" x14ac:dyDescent="0.2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</row>
    <row r="86" spans="1:26" ht="19.5" customHeight="1" x14ac:dyDescent="0.2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</row>
    <row r="87" spans="1:26" ht="19.5" customHeight="1" x14ac:dyDescent="0.2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</row>
    <row r="88" spans="1:26" ht="19.5" customHeight="1" x14ac:dyDescent="0.2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</row>
    <row r="89" spans="1:26" ht="19.5" customHeight="1" x14ac:dyDescent="0.2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</row>
    <row r="90" spans="1:26" ht="19.5" customHeight="1" x14ac:dyDescent="0.2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</row>
    <row r="91" spans="1:26" ht="19.5" customHeight="1" x14ac:dyDescent="0.2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</row>
    <row r="92" spans="1:26" ht="19.5" customHeight="1" x14ac:dyDescent="0.2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</row>
    <row r="93" spans="1:26" ht="19.5" customHeight="1" x14ac:dyDescent="0.2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</row>
    <row r="94" spans="1:26" ht="19.5" customHeight="1" x14ac:dyDescent="0.2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</row>
    <row r="95" spans="1:26" ht="19.5" customHeight="1" x14ac:dyDescent="0.2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</row>
    <row r="96" spans="1:26" ht="19.5" customHeight="1" x14ac:dyDescent="0.2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</row>
    <row r="97" spans="1:26" ht="19.5" customHeight="1" x14ac:dyDescent="0.2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</row>
    <row r="98" spans="1:26" ht="19.5" customHeight="1" x14ac:dyDescent="0.2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</row>
    <row r="99" spans="1:26" ht="19.5" customHeight="1" x14ac:dyDescent="0.2">
      <c r="A99" s="145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</row>
    <row r="100" spans="1:26" ht="19.5" customHeight="1" x14ac:dyDescent="0.2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</row>
    <row r="101" spans="1:26" ht="19.5" customHeight="1" x14ac:dyDescent="0.2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</row>
    <row r="102" spans="1:26" ht="19.5" customHeight="1" x14ac:dyDescent="0.2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</row>
    <row r="103" spans="1:26" ht="19.5" customHeight="1" x14ac:dyDescent="0.2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</row>
    <row r="104" spans="1:26" ht="19.5" customHeight="1" x14ac:dyDescent="0.2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</row>
    <row r="105" spans="1:26" ht="19.5" customHeight="1" x14ac:dyDescent="0.2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spans="1:26" ht="19.5" customHeight="1" x14ac:dyDescent="0.2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:26" ht="19.5" customHeight="1" x14ac:dyDescent="0.2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:26" ht="19.5" customHeight="1" x14ac:dyDescent="0.2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:26" ht="19.5" customHeight="1" x14ac:dyDescent="0.2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:26" ht="19.5" customHeight="1" x14ac:dyDescent="0.2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:26" ht="19.5" customHeight="1" x14ac:dyDescent="0.2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:26" ht="19.5" customHeight="1" x14ac:dyDescent="0.2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:26" ht="19.5" customHeight="1" x14ac:dyDescent="0.2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:26" ht="19.5" customHeight="1" x14ac:dyDescent="0.2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spans="1:26" ht="19.5" customHeight="1" x14ac:dyDescent="0.2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</row>
    <row r="116" spans="1:26" ht="19.5" customHeight="1" x14ac:dyDescent="0.2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</row>
    <row r="117" spans="1:26" ht="19.5" customHeight="1" x14ac:dyDescent="0.2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</row>
    <row r="118" spans="1:26" ht="19.5" customHeight="1" x14ac:dyDescent="0.2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</row>
    <row r="119" spans="1:26" ht="19.5" customHeight="1" x14ac:dyDescent="0.2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</row>
    <row r="120" spans="1:26" ht="19.5" customHeight="1" x14ac:dyDescent="0.2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</row>
    <row r="121" spans="1:26" ht="19.5" customHeight="1" x14ac:dyDescent="0.2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</row>
    <row r="122" spans="1:26" ht="19.5" customHeight="1" x14ac:dyDescent="0.2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</row>
    <row r="123" spans="1:26" ht="19.5" customHeight="1" x14ac:dyDescent="0.2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</row>
    <row r="124" spans="1:26" ht="19.5" customHeight="1" x14ac:dyDescent="0.2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</row>
    <row r="125" spans="1:26" ht="19.5" customHeight="1" x14ac:dyDescent="0.2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</row>
    <row r="126" spans="1:26" ht="19.5" customHeight="1" x14ac:dyDescent="0.2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</row>
    <row r="127" spans="1:26" ht="19.5" customHeight="1" x14ac:dyDescent="0.2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</row>
    <row r="128" spans="1:26" ht="19.5" customHeight="1" x14ac:dyDescent="0.2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</row>
    <row r="129" spans="1:26" ht="19.5" customHeight="1" x14ac:dyDescent="0.2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</row>
    <row r="130" spans="1:26" ht="19.5" customHeight="1" x14ac:dyDescent="0.2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</row>
    <row r="131" spans="1:26" ht="19.5" customHeight="1" x14ac:dyDescent="0.2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</row>
    <row r="132" spans="1:26" ht="19.5" customHeight="1" x14ac:dyDescent="0.2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</row>
    <row r="133" spans="1:26" ht="19.5" customHeight="1" x14ac:dyDescent="0.2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</row>
    <row r="134" spans="1:26" ht="19.5" customHeight="1" x14ac:dyDescent="0.2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</row>
    <row r="135" spans="1:26" ht="19.5" customHeight="1" x14ac:dyDescent="0.2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</row>
    <row r="136" spans="1:26" ht="19.5" customHeight="1" x14ac:dyDescent="0.2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</row>
    <row r="137" spans="1:26" ht="19.5" customHeight="1" x14ac:dyDescent="0.2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</row>
    <row r="138" spans="1:26" ht="19.5" customHeight="1" x14ac:dyDescent="0.2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</row>
    <row r="139" spans="1:26" ht="19.5" customHeight="1" x14ac:dyDescent="0.2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</row>
    <row r="140" spans="1:26" ht="19.5" customHeight="1" x14ac:dyDescent="0.2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</row>
    <row r="141" spans="1:26" ht="19.5" customHeight="1" x14ac:dyDescent="0.2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</row>
    <row r="142" spans="1:26" ht="19.5" customHeight="1" x14ac:dyDescent="0.2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</row>
    <row r="143" spans="1:26" ht="19.5" customHeight="1" x14ac:dyDescent="0.2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</row>
    <row r="144" spans="1:26" ht="19.5" customHeight="1" x14ac:dyDescent="0.2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</row>
    <row r="145" spans="1:26" ht="19.5" customHeight="1" x14ac:dyDescent="0.2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</row>
    <row r="146" spans="1:26" ht="19.5" customHeight="1" x14ac:dyDescent="0.2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</row>
    <row r="147" spans="1:26" ht="19.5" customHeight="1" x14ac:dyDescent="0.2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</row>
    <row r="148" spans="1:26" ht="19.5" customHeight="1" x14ac:dyDescent="0.2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</row>
    <row r="149" spans="1:26" ht="19.5" customHeight="1" x14ac:dyDescent="0.2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</row>
    <row r="150" spans="1:26" ht="19.5" customHeight="1" x14ac:dyDescent="0.2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</row>
    <row r="151" spans="1:26" ht="19.5" customHeight="1" x14ac:dyDescent="0.2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</row>
    <row r="152" spans="1:26" ht="19.5" customHeight="1" x14ac:dyDescent="0.2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</row>
    <row r="153" spans="1:26" ht="19.5" customHeight="1" x14ac:dyDescent="0.2">
      <c r="A153" s="145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</row>
    <row r="154" spans="1:26" ht="19.5" customHeight="1" x14ac:dyDescent="0.2">
      <c r="A154" s="145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</row>
    <row r="155" spans="1:26" ht="19.5" customHeight="1" x14ac:dyDescent="0.2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</row>
    <row r="156" spans="1:26" ht="19.5" customHeight="1" x14ac:dyDescent="0.2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</row>
    <row r="157" spans="1:26" ht="19.5" customHeight="1" x14ac:dyDescent="0.2">
      <c r="A157" s="145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</row>
    <row r="158" spans="1:26" ht="19.5" customHeight="1" x14ac:dyDescent="0.2">
      <c r="A158" s="145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</row>
    <row r="159" spans="1:26" ht="19.5" customHeight="1" x14ac:dyDescent="0.2">
      <c r="A159" s="145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</row>
    <row r="160" spans="1:26" ht="19.5" customHeight="1" x14ac:dyDescent="0.2">
      <c r="A160" s="145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</row>
    <row r="161" spans="1:26" ht="19.5" customHeight="1" x14ac:dyDescent="0.2">
      <c r="A161" s="145"/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</row>
    <row r="162" spans="1:26" ht="19.5" customHeight="1" x14ac:dyDescent="0.2">
      <c r="A162" s="145"/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</row>
    <row r="163" spans="1:26" ht="19.5" customHeight="1" x14ac:dyDescent="0.2">
      <c r="A163" s="145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</row>
    <row r="164" spans="1:26" ht="19.5" customHeight="1" x14ac:dyDescent="0.2">
      <c r="A164" s="145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</row>
    <row r="165" spans="1:26" ht="19.5" customHeight="1" x14ac:dyDescent="0.2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</row>
    <row r="166" spans="1:26" ht="19.5" customHeight="1" x14ac:dyDescent="0.2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</row>
    <row r="167" spans="1:26" ht="19.5" customHeight="1" x14ac:dyDescent="0.2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</row>
    <row r="168" spans="1:26" ht="19.5" customHeight="1" x14ac:dyDescent="0.2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</row>
    <row r="169" spans="1:26" ht="19.5" customHeight="1" x14ac:dyDescent="0.2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</row>
    <row r="170" spans="1:26" ht="19.5" customHeight="1" x14ac:dyDescent="0.2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</row>
    <row r="171" spans="1:26" ht="19.5" customHeight="1" x14ac:dyDescent="0.2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</row>
    <row r="172" spans="1:26" ht="19.5" customHeight="1" x14ac:dyDescent="0.2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</row>
    <row r="173" spans="1:26" ht="19.5" customHeight="1" x14ac:dyDescent="0.2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</row>
    <row r="174" spans="1:26" ht="19.5" customHeight="1" x14ac:dyDescent="0.2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</row>
    <row r="175" spans="1:26" ht="19.5" customHeight="1" x14ac:dyDescent="0.2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</row>
    <row r="176" spans="1:26" ht="19.5" customHeight="1" x14ac:dyDescent="0.2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</row>
    <row r="177" spans="1:26" ht="19.5" customHeight="1" x14ac:dyDescent="0.2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</row>
    <row r="178" spans="1:26" ht="19.5" customHeight="1" x14ac:dyDescent="0.2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</row>
    <row r="179" spans="1:26" ht="19.5" customHeight="1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</row>
    <row r="180" spans="1:26" ht="19.5" customHeight="1" x14ac:dyDescent="0.2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</row>
    <row r="181" spans="1:26" ht="19.5" customHeight="1" x14ac:dyDescent="0.2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</row>
    <row r="182" spans="1:26" ht="19.5" customHeight="1" x14ac:dyDescent="0.2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</row>
    <row r="183" spans="1:26" ht="19.5" customHeight="1" x14ac:dyDescent="0.2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</row>
    <row r="184" spans="1:26" ht="19.5" customHeight="1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</row>
    <row r="185" spans="1:26" ht="19.5" customHeight="1" x14ac:dyDescent="0.2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</row>
    <row r="186" spans="1:26" ht="19.5" customHeight="1" x14ac:dyDescent="0.2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</row>
    <row r="187" spans="1:26" ht="19.5" customHeight="1" x14ac:dyDescent="0.2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</row>
    <row r="188" spans="1:26" ht="19.5" customHeight="1" x14ac:dyDescent="0.2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</row>
    <row r="189" spans="1:26" ht="19.5" customHeight="1" x14ac:dyDescent="0.2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</row>
    <row r="190" spans="1:26" ht="19.5" customHeight="1" x14ac:dyDescent="0.2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</row>
    <row r="191" spans="1:26" ht="19.5" customHeight="1" x14ac:dyDescent="0.2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</row>
    <row r="192" spans="1:26" ht="19.5" customHeight="1" x14ac:dyDescent="0.2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</row>
    <row r="193" spans="1:26" ht="19.5" customHeight="1" x14ac:dyDescent="0.2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</row>
    <row r="194" spans="1:26" ht="19.5" customHeight="1" x14ac:dyDescent="0.2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</row>
    <row r="195" spans="1:26" ht="19.5" customHeight="1" x14ac:dyDescent="0.2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</row>
    <row r="196" spans="1:26" ht="19.5" customHeight="1" x14ac:dyDescent="0.2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</row>
    <row r="197" spans="1:26" ht="19.5" customHeight="1" x14ac:dyDescent="0.2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</row>
    <row r="198" spans="1:26" ht="19.5" customHeight="1" x14ac:dyDescent="0.2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</row>
    <row r="199" spans="1:26" ht="19.5" customHeight="1" x14ac:dyDescent="0.2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</row>
    <row r="200" spans="1:26" ht="19.5" customHeight="1" x14ac:dyDescent="0.2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</row>
    <row r="201" spans="1:26" ht="19.5" customHeight="1" x14ac:dyDescent="0.2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</row>
    <row r="202" spans="1:26" ht="19.5" customHeight="1" x14ac:dyDescent="0.2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</row>
    <row r="203" spans="1:26" ht="19.5" customHeight="1" x14ac:dyDescent="0.2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</row>
    <row r="204" spans="1:26" ht="19.5" customHeight="1" x14ac:dyDescent="0.2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</row>
    <row r="205" spans="1:26" ht="19.5" customHeight="1" x14ac:dyDescent="0.2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</row>
    <row r="206" spans="1:26" ht="19.5" customHeight="1" x14ac:dyDescent="0.2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</row>
    <row r="207" spans="1:26" ht="19.5" customHeight="1" x14ac:dyDescent="0.2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</row>
    <row r="208" spans="1:26" ht="19.5" customHeight="1" x14ac:dyDescent="0.2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</row>
    <row r="209" spans="1:26" ht="19.5" customHeight="1" x14ac:dyDescent="0.2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</row>
    <row r="210" spans="1:26" ht="19.5" customHeight="1" x14ac:dyDescent="0.2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</row>
    <row r="211" spans="1:26" ht="19.5" customHeight="1" x14ac:dyDescent="0.2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</row>
    <row r="212" spans="1:26" ht="19.5" customHeight="1" x14ac:dyDescent="0.2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</row>
    <row r="213" spans="1:26" ht="19.5" customHeight="1" x14ac:dyDescent="0.2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</row>
    <row r="214" spans="1:26" ht="19.5" customHeight="1" x14ac:dyDescent="0.2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</row>
    <row r="215" spans="1:26" ht="19.5" customHeight="1" x14ac:dyDescent="0.2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</row>
    <row r="216" spans="1:26" ht="19.5" customHeight="1" x14ac:dyDescent="0.2">
      <c r="A216" s="145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</row>
    <row r="217" spans="1:26" ht="19.5" customHeight="1" x14ac:dyDescent="0.2">
      <c r="A217" s="145"/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</row>
    <row r="218" spans="1:26" ht="19.5" customHeight="1" x14ac:dyDescent="0.2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</row>
    <row r="219" spans="1:26" ht="19.5" customHeight="1" x14ac:dyDescent="0.2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</row>
    <row r="220" spans="1:26" ht="19.5" customHeight="1" x14ac:dyDescent="0.2">
      <c r="A220" s="145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</row>
    <row r="221" spans="1:26" ht="19.5" customHeight="1" x14ac:dyDescent="0.2">
      <c r="A221" s="145"/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</row>
    <row r="222" spans="1:26" ht="19.5" customHeight="1" x14ac:dyDescent="0.2">
      <c r="A222" s="145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</row>
    <row r="223" spans="1:26" ht="19.5" customHeight="1" x14ac:dyDescent="0.2">
      <c r="A223" s="145"/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</row>
    <row r="224" spans="1:26" ht="19.5" customHeight="1" x14ac:dyDescent="0.2">
      <c r="A224" s="145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</row>
    <row r="225" spans="1:26" ht="19.5" customHeight="1" x14ac:dyDescent="0.2">
      <c r="A225" s="145"/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</row>
    <row r="226" spans="1:26" ht="19.5" customHeight="1" x14ac:dyDescent="0.2">
      <c r="A226" s="145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</row>
    <row r="227" spans="1:26" ht="19.5" customHeight="1" x14ac:dyDescent="0.2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</row>
    <row r="228" spans="1:26" ht="19.5" customHeight="1" x14ac:dyDescent="0.2">
      <c r="A228" s="145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</row>
    <row r="229" spans="1:26" ht="19.5" customHeight="1" x14ac:dyDescent="0.2">
      <c r="A229" s="145"/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</row>
    <row r="230" spans="1:26" ht="19.5" customHeight="1" x14ac:dyDescent="0.2">
      <c r="A230" s="145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</row>
    <row r="231" spans="1:26" ht="19.5" customHeight="1" x14ac:dyDescent="0.2">
      <c r="A231" s="145"/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</row>
    <row r="232" spans="1:26" ht="19.5" customHeight="1" x14ac:dyDescent="0.2">
      <c r="A232" s="145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</row>
    <row r="233" spans="1:26" ht="19.5" customHeight="1" x14ac:dyDescent="0.2">
      <c r="A233" s="145"/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</row>
    <row r="234" spans="1:26" ht="19.5" customHeight="1" x14ac:dyDescent="0.2">
      <c r="A234" s="145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</row>
    <row r="235" spans="1:26" ht="19.5" customHeight="1" x14ac:dyDescent="0.2">
      <c r="A235" s="145"/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</row>
    <row r="236" spans="1:26" ht="19.5" customHeight="1" x14ac:dyDescent="0.2">
      <c r="A236" s="145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</row>
    <row r="237" spans="1:26" ht="19.5" customHeight="1" x14ac:dyDescent="0.2">
      <c r="A237" s="145"/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</row>
    <row r="238" spans="1:26" ht="19.5" customHeight="1" x14ac:dyDescent="0.2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</row>
    <row r="239" spans="1:26" ht="19.5" customHeight="1" x14ac:dyDescent="0.2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</row>
    <row r="240" spans="1:26" ht="19.5" customHeight="1" x14ac:dyDescent="0.2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</row>
    <row r="241" spans="1:26" ht="19.5" customHeight="1" x14ac:dyDescent="0.2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</row>
    <row r="242" spans="1:26" ht="19.5" customHeight="1" x14ac:dyDescent="0.2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</row>
    <row r="243" spans="1:26" ht="19.5" customHeight="1" x14ac:dyDescent="0.2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</row>
    <row r="244" spans="1:26" ht="19.5" customHeight="1" x14ac:dyDescent="0.2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</row>
    <row r="245" spans="1:26" ht="19.5" customHeight="1" x14ac:dyDescent="0.2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</row>
    <row r="246" spans="1:26" ht="19.5" customHeight="1" x14ac:dyDescent="0.2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</row>
    <row r="247" spans="1:26" ht="19.5" customHeight="1" x14ac:dyDescent="0.2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</row>
    <row r="248" spans="1:26" ht="19.5" customHeight="1" x14ac:dyDescent="0.2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</row>
    <row r="249" spans="1:26" ht="19.5" customHeight="1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</row>
    <row r="250" spans="1:26" ht="19.5" customHeight="1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</row>
    <row r="251" spans="1:26" ht="19.5" customHeight="1" x14ac:dyDescent="0.2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</row>
    <row r="252" spans="1:26" ht="19.5" customHeight="1" x14ac:dyDescent="0.2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</row>
    <row r="253" spans="1:26" ht="19.5" customHeight="1" x14ac:dyDescent="0.2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</row>
    <row r="254" spans="1:26" ht="19.5" customHeight="1" x14ac:dyDescent="0.2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</row>
    <row r="255" spans="1:26" ht="19.5" customHeight="1" x14ac:dyDescent="0.2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</row>
    <row r="256" spans="1:26" ht="19.5" customHeight="1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</row>
    <row r="257" spans="1:26" ht="19.5" customHeight="1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</row>
    <row r="258" spans="1:26" ht="19.5" customHeight="1" x14ac:dyDescent="0.2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</row>
    <row r="259" spans="1:26" ht="19.5" customHeight="1" x14ac:dyDescent="0.2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</row>
    <row r="260" spans="1:26" ht="19.5" customHeight="1" x14ac:dyDescent="0.2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</row>
    <row r="261" spans="1:26" ht="19.5" customHeight="1" x14ac:dyDescent="0.2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</row>
    <row r="262" spans="1:26" ht="19.5" customHeight="1" x14ac:dyDescent="0.2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</row>
    <row r="263" spans="1:26" ht="19.5" customHeight="1" x14ac:dyDescent="0.2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</row>
    <row r="264" spans="1:26" ht="19.5" customHeight="1" x14ac:dyDescent="0.2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</row>
    <row r="265" spans="1:26" ht="19.5" customHeight="1" x14ac:dyDescent="0.2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</row>
    <row r="266" spans="1:26" ht="19.5" customHeight="1" x14ac:dyDescent="0.2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</row>
    <row r="267" spans="1:26" ht="19.5" customHeight="1" x14ac:dyDescent="0.2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</row>
    <row r="268" spans="1:26" ht="19.5" customHeight="1" x14ac:dyDescent="0.2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</row>
    <row r="269" spans="1:26" ht="19.5" customHeight="1" x14ac:dyDescent="0.2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</row>
    <row r="270" spans="1:26" ht="19.5" customHeight="1" x14ac:dyDescent="0.2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</row>
    <row r="271" spans="1:26" ht="19.5" customHeight="1" x14ac:dyDescent="0.2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</row>
    <row r="272" spans="1:26" ht="19.5" customHeight="1" x14ac:dyDescent="0.2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</row>
    <row r="273" spans="1:26" ht="19.5" customHeight="1" x14ac:dyDescent="0.2">
      <c r="A273" s="145"/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</row>
    <row r="274" spans="1:26" ht="19.5" customHeight="1" x14ac:dyDescent="0.2">
      <c r="A274" s="145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</row>
    <row r="275" spans="1:26" ht="19.5" customHeight="1" x14ac:dyDescent="0.2">
      <c r="A275" s="145"/>
      <c r="B275" s="145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</row>
    <row r="276" spans="1:26" ht="19.5" customHeight="1" x14ac:dyDescent="0.2">
      <c r="A276" s="145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</row>
    <row r="277" spans="1:26" ht="19.5" customHeight="1" x14ac:dyDescent="0.2">
      <c r="A277" s="145"/>
      <c r="B277" s="145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</row>
    <row r="278" spans="1:26" ht="19.5" customHeight="1" x14ac:dyDescent="0.2">
      <c r="A278" s="145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</row>
    <row r="279" spans="1:26" ht="19.5" customHeight="1" x14ac:dyDescent="0.2">
      <c r="A279" s="145"/>
      <c r="B279" s="145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</row>
    <row r="280" spans="1:26" ht="19.5" customHeight="1" x14ac:dyDescent="0.2">
      <c r="A280" s="145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</row>
    <row r="281" spans="1:26" ht="19.5" customHeight="1" x14ac:dyDescent="0.2">
      <c r="A281" s="145"/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</row>
    <row r="282" spans="1:26" ht="19.5" customHeight="1" x14ac:dyDescent="0.2">
      <c r="A282" s="145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</row>
    <row r="283" spans="1:26" ht="19.5" customHeight="1" x14ac:dyDescent="0.2">
      <c r="A283" s="145"/>
      <c r="B283" s="145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</row>
    <row r="284" spans="1:26" ht="19.5" customHeight="1" x14ac:dyDescent="0.2">
      <c r="A284" s="145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</row>
    <row r="285" spans="1:26" ht="19.5" customHeight="1" x14ac:dyDescent="0.2">
      <c r="A285" s="145"/>
      <c r="B285" s="145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</row>
    <row r="286" spans="1:26" ht="19.5" customHeight="1" x14ac:dyDescent="0.2">
      <c r="A286" s="145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</row>
    <row r="287" spans="1:26" ht="19.5" customHeight="1" x14ac:dyDescent="0.2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</row>
    <row r="288" spans="1:26" ht="19.5" customHeight="1" x14ac:dyDescent="0.2">
      <c r="A288" s="145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</row>
    <row r="289" spans="1:26" ht="19.5" customHeight="1" x14ac:dyDescent="0.2">
      <c r="A289" s="145"/>
      <c r="B289" s="145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</row>
    <row r="290" spans="1:26" ht="19.5" customHeight="1" x14ac:dyDescent="0.2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</row>
    <row r="291" spans="1:26" ht="19.5" customHeight="1" x14ac:dyDescent="0.2">
      <c r="A291" s="145"/>
      <c r="B291" s="145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</row>
    <row r="292" spans="1:26" ht="19.5" customHeight="1" x14ac:dyDescent="0.2">
      <c r="A292" s="145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</row>
    <row r="293" spans="1:26" ht="19.5" customHeight="1" x14ac:dyDescent="0.2">
      <c r="A293" s="145"/>
      <c r="B293" s="145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</row>
    <row r="294" spans="1:26" ht="19.5" customHeight="1" x14ac:dyDescent="0.2">
      <c r="A294" s="145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</row>
    <row r="295" spans="1:26" ht="19.5" customHeight="1" x14ac:dyDescent="0.2">
      <c r="A295" s="145"/>
      <c r="B295" s="145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</row>
    <row r="296" spans="1:26" ht="19.5" customHeight="1" x14ac:dyDescent="0.2">
      <c r="A296" s="145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</row>
    <row r="297" spans="1:26" ht="19.5" customHeight="1" x14ac:dyDescent="0.2">
      <c r="A297" s="145"/>
      <c r="B297" s="145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</row>
    <row r="298" spans="1:26" ht="19.5" customHeight="1" x14ac:dyDescent="0.2">
      <c r="A298" s="145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</row>
    <row r="299" spans="1:26" ht="19.5" customHeight="1" x14ac:dyDescent="0.2">
      <c r="A299" s="145"/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</row>
    <row r="300" spans="1:26" ht="19.5" customHeight="1" x14ac:dyDescent="0.2">
      <c r="A300" s="145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</row>
    <row r="301" spans="1:26" ht="19.5" customHeight="1" x14ac:dyDescent="0.2">
      <c r="A301" s="145"/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</row>
    <row r="302" spans="1:26" ht="19.5" customHeight="1" x14ac:dyDescent="0.2">
      <c r="A302" s="145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</row>
    <row r="303" spans="1:26" ht="19.5" customHeight="1" x14ac:dyDescent="0.2">
      <c r="A303" s="145"/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</row>
    <row r="304" spans="1:26" ht="19.5" customHeight="1" x14ac:dyDescent="0.2">
      <c r="A304" s="145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</row>
    <row r="305" spans="1:26" ht="19.5" customHeight="1" x14ac:dyDescent="0.2">
      <c r="A305" s="145"/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</row>
    <row r="306" spans="1:26" ht="19.5" customHeight="1" x14ac:dyDescent="0.2">
      <c r="A306" s="145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</row>
    <row r="307" spans="1:26" ht="19.5" customHeight="1" x14ac:dyDescent="0.2">
      <c r="A307" s="145"/>
      <c r="B307" s="145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</row>
    <row r="308" spans="1:26" ht="19.5" customHeight="1" x14ac:dyDescent="0.2">
      <c r="A308" s="145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</row>
    <row r="309" spans="1:26" ht="19.5" customHeight="1" x14ac:dyDescent="0.2">
      <c r="A309" s="145"/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</row>
    <row r="310" spans="1:26" ht="19.5" customHeight="1" x14ac:dyDescent="0.2">
      <c r="A310" s="145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</row>
    <row r="311" spans="1:26" ht="19.5" customHeight="1" x14ac:dyDescent="0.2">
      <c r="A311" s="145"/>
      <c r="B311" s="145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</row>
    <row r="312" spans="1:26" ht="19.5" customHeight="1" x14ac:dyDescent="0.2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</row>
    <row r="313" spans="1:26" ht="19.5" customHeight="1" x14ac:dyDescent="0.2">
      <c r="A313" s="145"/>
      <c r="B313" s="145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</row>
    <row r="314" spans="1:26" ht="19.5" customHeight="1" x14ac:dyDescent="0.2">
      <c r="A314" s="145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</row>
    <row r="315" spans="1:26" ht="19.5" customHeight="1" x14ac:dyDescent="0.2">
      <c r="A315" s="145"/>
      <c r="B315" s="145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</row>
    <row r="316" spans="1:26" ht="19.5" customHeight="1" x14ac:dyDescent="0.2">
      <c r="A316" s="145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</row>
    <row r="317" spans="1:26" ht="19.5" customHeight="1" x14ac:dyDescent="0.2">
      <c r="A317" s="145"/>
      <c r="B317" s="145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</row>
    <row r="318" spans="1:26" ht="19.5" customHeight="1" x14ac:dyDescent="0.2">
      <c r="A318" s="145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</row>
    <row r="319" spans="1:26" ht="19.5" customHeight="1" x14ac:dyDescent="0.2">
      <c r="A319" s="145"/>
      <c r="B319" s="145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</row>
    <row r="320" spans="1:26" ht="19.5" customHeight="1" x14ac:dyDescent="0.2">
      <c r="A320" s="145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</row>
    <row r="321" spans="1:26" ht="19.5" customHeight="1" x14ac:dyDescent="0.2">
      <c r="A321" s="145"/>
      <c r="B321" s="145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</row>
    <row r="322" spans="1:26" ht="19.5" customHeight="1" x14ac:dyDescent="0.2">
      <c r="A322" s="145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</row>
    <row r="323" spans="1:26" ht="19.5" customHeight="1" x14ac:dyDescent="0.2">
      <c r="A323" s="145"/>
      <c r="B323" s="145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</row>
    <row r="324" spans="1:26" ht="19.5" customHeight="1" x14ac:dyDescent="0.2">
      <c r="A324" s="145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</row>
    <row r="325" spans="1:26" ht="19.5" customHeight="1" x14ac:dyDescent="0.2">
      <c r="A325" s="145"/>
      <c r="B325" s="145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</row>
    <row r="326" spans="1:26" ht="19.5" customHeight="1" x14ac:dyDescent="0.2">
      <c r="A326" s="145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</row>
    <row r="327" spans="1:26" ht="19.5" customHeight="1" x14ac:dyDescent="0.2">
      <c r="A327" s="145"/>
      <c r="B327" s="145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</row>
    <row r="328" spans="1:26" ht="19.5" customHeight="1" x14ac:dyDescent="0.2">
      <c r="A328" s="145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</row>
    <row r="329" spans="1:26" ht="19.5" customHeight="1" x14ac:dyDescent="0.2">
      <c r="A329" s="145"/>
      <c r="B329" s="145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</row>
    <row r="330" spans="1:26" ht="19.5" customHeight="1" x14ac:dyDescent="0.2">
      <c r="A330" s="145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</row>
    <row r="331" spans="1:26" ht="19.5" customHeight="1" x14ac:dyDescent="0.2">
      <c r="A331" s="145"/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</row>
    <row r="332" spans="1:26" ht="19.5" customHeight="1" x14ac:dyDescent="0.2">
      <c r="A332" s="145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</row>
    <row r="333" spans="1:26" ht="19.5" customHeight="1" x14ac:dyDescent="0.2">
      <c r="A333" s="145"/>
      <c r="B333" s="145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</row>
    <row r="334" spans="1:26" ht="19.5" customHeight="1" x14ac:dyDescent="0.2">
      <c r="A334" s="145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</row>
    <row r="335" spans="1:26" ht="19.5" customHeight="1" x14ac:dyDescent="0.2">
      <c r="A335" s="145"/>
      <c r="B335" s="145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</row>
    <row r="336" spans="1:26" ht="19.5" customHeight="1" x14ac:dyDescent="0.2">
      <c r="A336" s="145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</row>
    <row r="337" spans="1:26" ht="19.5" customHeight="1" x14ac:dyDescent="0.2">
      <c r="A337" s="145"/>
      <c r="B337" s="145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</row>
    <row r="338" spans="1:26" ht="19.5" customHeight="1" x14ac:dyDescent="0.2">
      <c r="A338" s="145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</row>
    <row r="339" spans="1:26" ht="19.5" customHeight="1" x14ac:dyDescent="0.2">
      <c r="A339" s="145"/>
      <c r="B339" s="145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</row>
    <row r="340" spans="1:26" ht="19.5" customHeight="1" x14ac:dyDescent="0.2">
      <c r="A340" s="145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</row>
    <row r="341" spans="1:26" ht="19.5" customHeight="1" x14ac:dyDescent="0.2">
      <c r="A341" s="145"/>
      <c r="B341" s="145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</row>
    <row r="342" spans="1:26" ht="19.5" customHeight="1" x14ac:dyDescent="0.2">
      <c r="A342" s="145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</row>
    <row r="343" spans="1:26" ht="19.5" customHeight="1" x14ac:dyDescent="0.2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</row>
    <row r="344" spans="1:26" ht="19.5" customHeight="1" x14ac:dyDescent="0.2">
      <c r="A344" s="145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</row>
    <row r="345" spans="1:26" ht="19.5" customHeight="1" x14ac:dyDescent="0.2">
      <c r="A345" s="145"/>
      <c r="B345" s="145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</row>
    <row r="346" spans="1:26" ht="19.5" customHeight="1" x14ac:dyDescent="0.2">
      <c r="A346" s="145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</row>
    <row r="347" spans="1:26" ht="19.5" customHeight="1" x14ac:dyDescent="0.2">
      <c r="A347" s="145"/>
      <c r="B347" s="145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</row>
    <row r="348" spans="1:26" ht="19.5" customHeight="1" x14ac:dyDescent="0.2">
      <c r="A348" s="145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</row>
    <row r="349" spans="1:26" ht="19.5" customHeight="1" x14ac:dyDescent="0.2">
      <c r="A349" s="145"/>
      <c r="B349" s="145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</row>
    <row r="350" spans="1:26" ht="19.5" customHeight="1" x14ac:dyDescent="0.2">
      <c r="A350" s="145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</row>
    <row r="351" spans="1:26" ht="19.5" customHeight="1" x14ac:dyDescent="0.2">
      <c r="A351" s="145"/>
      <c r="B351" s="145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</row>
    <row r="352" spans="1:26" ht="19.5" customHeight="1" x14ac:dyDescent="0.2">
      <c r="A352" s="145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</row>
    <row r="353" spans="1:26" ht="19.5" customHeight="1" x14ac:dyDescent="0.2">
      <c r="A353" s="145"/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</row>
    <row r="354" spans="1:26" ht="19.5" customHeight="1" x14ac:dyDescent="0.2">
      <c r="A354" s="145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</row>
    <row r="355" spans="1:26" ht="19.5" customHeight="1" x14ac:dyDescent="0.2">
      <c r="A355" s="145"/>
      <c r="B355" s="145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</row>
    <row r="356" spans="1:26" ht="19.5" customHeight="1" x14ac:dyDescent="0.2">
      <c r="A356" s="145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</row>
    <row r="357" spans="1:26" ht="19.5" customHeight="1" x14ac:dyDescent="0.2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</row>
    <row r="358" spans="1:26" ht="19.5" customHeight="1" x14ac:dyDescent="0.2">
      <c r="A358" s="145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</row>
    <row r="359" spans="1:26" ht="19.5" customHeight="1" x14ac:dyDescent="0.2">
      <c r="A359" s="145"/>
      <c r="B359" s="145"/>
      <c r="C359" s="145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</row>
    <row r="360" spans="1:26" ht="19.5" customHeight="1" x14ac:dyDescent="0.2">
      <c r="A360" s="145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</row>
    <row r="361" spans="1:26" ht="19.5" customHeight="1" x14ac:dyDescent="0.2">
      <c r="A361" s="145"/>
      <c r="B361" s="145"/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</row>
    <row r="362" spans="1:26" ht="19.5" customHeight="1" x14ac:dyDescent="0.2">
      <c r="A362" s="145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</row>
    <row r="363" spans="1:26" ht="19.5" customHeight="1" x14ac:dyDescent="0.2">
      <c r="A363" s="145"/>
      <c r="B363" s="145"/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</row>
    <row r="364" spans="1:26" ht="19.5" customHeight="1" x14ac:dyDescent="0.2">
      <c r="A364" s="145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</row>
    <row r="365" spans="1:26" ht="19.5" customHeight="1" x14ac:dyDescent="0.2">
      <c r="A365" s="145"/>
      <c r="B365" s="145"/>
      <c r="C365" s="145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</row>
    <row r="366" spans="1:26" ht="19.5" customHeight="1" x14ac:dyDescent="0.2">
      <c r="A366" s="145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</row>
    <row r="367" spans="1:26" ht="19.5" customHeight="1" x14ac:dyDescent="0.2">
      <c r="A367" s="145"/>
      <c r="B367" s="145"/>
      <c r="C367" s="145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</row>
    <row r="368" spans="1:26" ht="19.5" customHeight="1" x14ac:dyDescent="0.2">
      <c r="A368" s="145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</row>
    <row r="369" spans="1:26" ht="19.5" customHeight="1" x14ac:dyDescent="0.2">
      <c r="A369" s="145"/>
      <c r="B369" s="145"/>
      <c r="C369" s="145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</row>
    <row r="370" spans="1:26" ht="19.5" customHeight="1" x14ac:dyDescent="0.2">
      <c r="A370" s="145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</row>
    <row r="371" spans="1:26" ht="19.5" customHeight="1" x14ac:dyDescent="0.2">
      <c r="A371" s="145"/>
      <c r="B371" s="145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</row>
    <row r="372" spans="1:26" ht="19.5" customHeight="1" x14ac:dyDescent="0.2">
      <c r="A372" s="145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</row>
    <row r="373" spans="1:26" ht="19.5" customHeight="1" x14ac:dyDescent="0.2">
      <c r="A373" s="145"/>
      <c r="B373" s="145"/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</row>
    <row r="374" spans="1:26" ht="19.5" customHeight="1" x14ac:dyDescent="0.2">
      <c r="A374" s="145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</row>
    <row r="375" spans="1:26" ht="19.5" customHeight="1" x14ac:dyDescent="0.2">
      <c r="A375" s="145"/>
      <c r="B375" s="145"/>
      <c r="C375" s="145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</row>
    <row r="376" spans="1:26" ht="19.5" customHeight="1" x14ac:dyDescent="0.2">
      <c r="A376" s="145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</row>
    <row r="377" spans="1:26" ht="19.5" customHeight="1" x14ac:dyDescent="0.2">
      <c r="A377" s="145"/>
      <c r="B377" s="145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</row>
    <row r="378" spans="1:26" ht="19.5" customHeight="1" x14ac:dyDescent="0.2">
      <c r="A378" s="145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</row>
    <row r="379" spans="1:26" ht="19.5" customHeight="1" x14ac:dyDescent="0.2">
      <c r="A379" s="145"/>
      <c r="B379" s="145"/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</row>
    <row r="380" spans="1:26" ht="19.5" customHeight="1" x14ac:dyDescent="0.2">
      <c r="A380" s="145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</row>
    <row r="381" spans="1:26" ht="19.5" customHeight="1" x14ac:dyDescent="0.2">
      <c r="A381" s="145"/>
      <c r="B381" s="145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</row>
    <row r="382" spans="1:26" ht="19.5" customHeight="1" x14ac:dyDescent="0.2">
      <c r="A382" s="145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</row>
    <row r="383" spans="1:26" ht="19.5" customHeight="1" x14ac:dyDescent="0.2">
      <c r="A383" s="145"/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</row>
    <row r="384" spans="1:26" ht="19.5" customHeight="1" x14ac:dyDescent="0.2">
      <c r="A384" s="145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</row>
    <row r="385" spans="1:26" ht="19.5" customHeight="1" x14ac:dyDescent="0.2">
      <c r="A385" s="145"/>
      <c r="B385" s="145"/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</row>
    <row r="386" spans="1:26" ht="19.5" customHeight="1" x14ac:dyDescent="0.2">
      <c r="A386" s="145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</row>
    <row r="387" spans="1:26" ht="19.5" customHeight="1" x14ac:dyDescent="0.2">
      <c r="A387" s="145"/>
      <c r="B387" s="145"/>
      <c r="C387" s="145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</row>
    <row r="388" spans="1:26" ht="19.5" customHeight="1" x14ac:dyDescent="0.2">
      <c r="A388" s="145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</row>
    <row r="389" spans="1:26" ht="19.5" customHeight="1" x14ac:dyDescent="0.2">
      <c r="A389" s="145"/>
      <c r="B389" s="145"/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</row>
    <row r="390" spans="1:26" ht="19.5" customHeight="1" x14ac:dyDescent="0.2">
      <c r="A390" s="145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</row>
    <row r="391" spans="1:26" ht="19.5" customHeight="1" x14ac:dyDescent="0.2">
      <c r="A391" s="145"/>
      <c r="B391" s="145"/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</row>
    <row r="392" spans="1:26" ht="19.5" customHeight="1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</row>
    <row r="393" spans="1:26" ht="19.5" customHeight="1" x14ac:dyDescent="0.2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</row>
    <row r="394" spans="1:26" ht="19.5" customHeight="1" x14ac:dyDescent="0.2">
      <c r="A394" s="145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</row>
    <row r="395" spans="1:26" ht="19.5" customHeight="1" x14ac:dyDescent="0.2">
      <c r="A395" s="145"/>
      <c r="B395" s="145"/>
      <c r="C395" s="145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</row>
    <row r="396" spans="1:26" ht="19.5" customHeight="1" x14ac:dyDescent="0.2">
      <c r="A396" s="145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</row>
    <row r="397" spans="1:26" ht="19.5" customHeight="1" x14ac:dyDescent="0.2">
      <c r="A397" s="145"/>
      <c r="B397" s="145"/>
      <c r="C397" s="145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</row>
    <row r="398" spans="1:26" ht="19.5" customHeight="1" x14ac:dyDescent="0.2">
      <c r="A398" s="145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</row>
    <row r="399" spans="1:26" ht="19.5" customHeight="1" x14ac:dyDescent="0.2">
      <c r="A399" s="145"/>
      <c r="B399" s="145"/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</row>
    <row r="400" spans="1:26" ht="19.5" customHeight="1" x14ac:dyDescent="0.2">
      <c r="A400" s="145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</row>
    <row r="401" spans="1:26" ht="19.5" customHeight="1" x14ac:dyDescent="0.2">
      <c r="A401" s="145"/>
      <c r="B401" s="145"/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</row>
    <row r="402" spans="1:26" ht="19.5" customHeight="1" x14ac:dyDescent="0.2">
      <c r="A402" s="145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</row>
    <row r="403" spans="1:26" ht="19.5" customHeight="1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</row>
    <row r="404" spans="1:26" ht="19.5" customHeight="1" x14ac:dyDescent="0.2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</row>
    <row r="405" spans="1:26" ht="19.5" customHeight="1" x14ac:dyDescent="0.2">
      <c r="A405" s="145"/>
      <c r="B405" s="145"/>
      <c r="C405" s="145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</row>
    <row r="406" spans="1:26" ht="19.5" customHeight="1" x14ac:dyDescent="0.2">
      <c r="A406" s="145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</row>
    <row r="407" spans="1:26" ht="19.5" customHeight="1" x14ac:dyDescent="0.2">
      <c r="A407" s="145"/>
      <c r="B407" s="145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</row>
    <row r="408" spans="1:26" ht="19.5" customHeight="1" x14ac:dyDescent="0.2">
      <c r="A408" s="145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</row>
    <row r="409" spans="1:26" ht="19.5" customHeight="1" x14ac:dyDescent="0.2">
      <c r="A409" s="145"/>
      <c r="B409" s="145"/>
      <c r="C409" s="145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</row>
    <row r="410" spans="1:26" ht="19.5" customHeight="1" x14ac:dyDescent="0.2">
      <c r="A410" s="145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</row>
    <row r="411" spans="1:26" ht="19.5" customHeight="1" x14ac:dyDescent="0.2">
      <c r="A411" s="145"/>
      <c r="B411" s="145"/>
      <c r="C411" s="145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</row>
    <row r="412" spans="1:26" ht="19.5" customHeight="1" x14ac:dyDescent="0.2">
      <c r="A412" s="145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</row>
    <row r="413" spans="1:26" ht="19.5" customHeight="1" x14ac:dyDescent="0.2">
      <c r="A413" s="145"/>
      <c r="B413" s="145"/>
      <c r="C413" s="145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</row>
    <row r="414" spans="1:26" ht="19.5" customHeight="1" x14ac:dyDescent="0.2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</row>
    <row r="415" spans="1:26" ht="19.5" customHeight="1" x14ac:dyDescent="0.2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</row>
    <row r="416" spans="1:26" ht="19.5" customHeight="1" x14ac:dyDescent="0.2">
      <c r="A416" s="145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</row>
    <row r="417" spans="1:26" ht="19.5" customHeight="1" x14ac:dyDescent="0.2">
      <c r="A417" s="145"/>
      <c r="B417" s="145"/>
      <c r="C417" s="145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</row>
    <row r="418" spans="1:26" ht="19.5" customHeight="1" x14ac:dyDescent="0.2">
      <c r="A418" s="145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</row>
    <row r="419" spans="1:26" ht="19.5" customHeight="1" x14ac:dyDescent="0.2">
      <c r="A419" s="145"/>
      <c r="B419" s="145"/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</row>
    <row r="420" spans="1:26" ht="19.5" customHeight="1" x14ac:dyDescent="0.2">
      <c r="A420" s="145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</row>
    <row r="421" spans="1:26" ht="19.5" customHeight="1" x14ac:dyDescent="0.2">
      <c r="A421" s="145"/>
      <c r="B421" s="145"/>
      <c r="C421" s="145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</row>
    <row r="422" spans="1:26" ht="19.5" customHeight="1" x14ac:dyDescent="0.2">
      <c r="A422" s="145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</row>
    <row r="423" spans="1:26" ht="19.5" customHeight="1" x14ac:dyDescent="0.2">
      <c r="A423" s="145"/>
      <c r="B423" s="145"/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</row>
    <row r="424" spans="1:26" ht="19.5" customHeight="1" x14ac:dyDescent="0.2">
      <c r="A424" s="145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</row>
    <row r="425" spans="1:26" ht="19.5" customHeight="1" x14ac:dyDescent="0.2">
      <c r="A425" s="145"/>
      <c r="B425" s="145"/>
      <c r="C425" s="145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</row>
    <row r="426" spans="1:26" ht="19.5" customHeight="1" x14ac:dyDescent="0.2">
      <c r="A426" s="145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</row>
    <row r="427" spans="1:26" ht="19.5" customHeight="1" x14ac:dyDescent="0.2">
      <c r="A427" s="145"/>
      <c r="B427" s="145"/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</row>
    <row r="428" spans="1:26" ht="19.5" customHeight="1" x14ac:dyDescent="0.2">
      <c r="A428" s="145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</row>
    <row r="429" spans="1:26" ht="19.5" customHeight="1" x14ac:dyDescent="0.2">
      <c r="A429" s="145"/>
      <c r="B429" s="145"/>
      <c r="C429" s="145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</row>
    <row r="430" spans="1:26" ht="19.5" customHeight="1" x14ac:dyDescent="0.2">
      <c r="A430" s="145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</row>
    <row r="431" spans="1:26" ht="19.5" customHeight="1" x14ac:dyDescent="0.2">
      <c r="A431" s="145"/>
      <c r="B431" s="145"/>
      <c r="C431" s="145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</row>
    <row r="432" spans="1:26" ht="19.5" customHeight="1" x14ac:dyDescent="0.2">
      <c r="A432" s="145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</row>
    <row r="433" spans="1:26" ht="19.5" customHeight="1" x14ac:dyDescent="0.2">
      <c r="A433" s="145"/>
      <c r="B433" s="145"/>
      <c r="C433" s="145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</row>
    <row r="434" spans="1:26" ht="19.5" customHeight="1" x14ac:dyDescent="0.2">
      <c r="A434" s="145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</row>
    <row r="435" spans="1:26" ht="19.5" customHeight="1" x14ac:dyDescent="0.2">
      <c r="A435" s="145"/>
      <c r="B435" s="145"/>
      <c r="C435" s="145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</row>
    <row r="436" spans="1:26" ht="19.5" customHeight="1" x14ac:dyDescent="0.2">
      <c r="A436" s="145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</row>
    <row r="437" spans="1:26" ht="19.5" customHeight="1" x14ac:dyDescent="0.2">
      <c r="A437" s="145"/>
      <c r="B437" s="145"/>
      <c r="C437" s="145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</row>
    <row r="438" spans="1:26" ht="19.5" customHeight="1" x14ac:dyDescent="0.2">
      <c r="A438" s="145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</row>
    <row r="439" spans="1:26" ht="19.5" customHeight="1" x14ac:dyDescent="0.2">
      <c r="A439" s="145"/>
      <c r="B439" s="145"/>
      <c r="C439" s="145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</row>
    <row r="440" spans="1:26" ht="19.5" customHeight="1" x14ac:dyDescent="0.2">
      <c r="A440" s="145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</row>
    <row r="441" spans="1:26" ht="19.5" customHeight="1" x14ac:dyDescent="0.2">
      <c r="A441" s="145"/>
      <c r="B441" s="145"/>
      <c r="C441" s="145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</row>
    <row r="442" spans="1:26" ht="19.5" customHeight="1" x14ac:dyDescent="0.2">
      <c r="A442" s="145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</row>
    <row r="443" spans="1:26" ht="19.5" customHeight="1" x14ac:dyDescent="0.2">
      <c r="A443" s="145"/>
      <c r="B443" s="145"/>
      <c r="C443" s="145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</row>
    <row r="444" spans="1:26" ht="19.5" customHeight="1" x14ac:dyDescent="0.2">
      <c r="A444" s="145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</row>
    <row r="445" spans="1:26" ht="19.5" customHeight="1" x14ac:dyDescent="0.2">
      <c r="A445" s="145"/>
      <c r="B445" s="145"/>
      <c r="C445" s="145"/>
      <c r="D445" s="145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</row>
    <row r="446" spans="1:26" ht="19.5" customHeight="1" x14ac:dyDescent="0.2">
      <c r="A446" s="145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</row>
    <row r="447" spans="1:26" ht="19.5" customHeight="1" x14ac:dyDescent="0.2">
      <c r="A447" s="145"/>
      <c r="B447" s="145"/>
      <c r="C447" s="145"/>
      <c r="D447" s="145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</row>
    <row r="448" spans="1:26" ht="19.5" customHeight="1" x14ac:dyDescent="0.2">
      <c r="A448" s="145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</row>
    <row r="449" spans="1:26" ht="19.5" customHeight="1" x14ac:dyDescent="0.2">
      <c r="A449" s="145"/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</row>
    <row r="450" spans="1:26" ht="19.5" customHeight="1" x14ac:dyDescent="0.2">
      <c r="A450" s="145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</row>
    <row r="451" spans="1:26" ht="19.5" customHeight="1" x14ac:dyDescent="0.2">
      <c r="A451" s="145"/>
      <c r="B451" s="145"/>
      <c r="C451" s="145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</row>
    <row r="452" spans="1:26" ht="19.5" customHeight="1" x14ac:dyDescent="0.2">
      <c r="A452" s="145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</row>
    <row r="453" spans="1:26" ht="19.5" customHeight="1" x14ac:dyDescent="0.2">
      <c r="A453" s="145"/>
      <c r="B453" s="145"/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</row>
    <row r="454" spans="1:26" ht="19.5" customHeight="1" x14ac:dyDescent="0.2">
      <c r="A454" s="145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</row>
    <row r="455" spans="1:26" ht="19.5" customHeight="1" x14ac:dyDescent="0.2">
      <c r="A455" s="145"/>
      <c r="B455" s="145"/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</row>
    <row r="456" spans="1:26" ht="19.5" customHeight="1" x14ac:dyDescent="0.2">
      <c r="A456" s="145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</row>
    <row r="457" spans="1:26" ht="19.5" customHeight="1" x14ac:dyDescent="0.2">
      <c r="A457" s="145"/>
      <c r="B457" s="145"/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</row>
    <row r="458" spans="1:26" ht="19.5" customHeight="1" x14ac:dyDescent="0.2">
      <c r="A458" s="145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</row>
    <row r="459" spans="1:26" ht="19.5" customHeight="1" x14ac:dyDescent="0.2">
      <c r="A459" s="145"/>
      <c r="B459" s="145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</row>
    <row r="460" spans="1:26" ht="19.5" customHeight="1" x14ac:dyDescent="0.2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</row>
    <row r="461" spans="1:26" ht="19.5" customHeight="1" x14ac:dyDescent="0.2">
      <c r="A461" s="145"/>
      <c r="B461" s="145"/>
      <c r="C461" s="145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</row>
    <row r="462" spans="1:26" ht="19.5" customHeight="1" x14ac:dyDescent="0.2">
      <c r="A462" s="145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</row>
    <row r="463" spans="1:26" ht="19.5" customHeight="1" x14ac:dyDescent="0.2">
      <c r="A463" s="145"/>
      <c r="B463" s="145"/>
      <c r="C463" s="145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</row>
    <row r="464" spans="1:26" ht="19.5" customHeight="1" x14ac:dyDescent="0.2">
      <c r="A464" s="145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</row>
    <row r="465" spans="1:26" ht="19.5" customHeight="1" x14ac:dyDescent="0.2">
      <c r="A465" s="145"/>
      <c r="B465" s="145"/>
      <c r="C465" s="145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</row>
    <row r="466" spans="1:26" ht="19.5" customHeight="1" x14ac:dyDescent="0.2">
      <c r="A466" s="145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</row>
    <row r="467" spans="1:26" ht="19.5" customHeight="1" x14ac:dyDescent="0.2">
      <c r="A467" s="145"/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</row>
    <row r="468" spans="1:26" ht="19.5" customHeight="1" x14ac:dyDescent="0.2">
      <c r="A468" s="145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</row>
    <row r="469" spans="1:26" ht="19.5" customHeight="1" x14ac:dyDescent="0.2">
      <c r="A469" s="145"/>
      <c r="B469" s="145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</row>
    <row r="470" spans="1:26" ht="19.5" customHeight="1" x14ac:dyDescent="0.2">
      <c r="A470" s="145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</row>
    <row r="471" spans="1:26" ht="19.5" customHeight="1" x14ac:dyDescent="0.2">
      <c r="A471" s="145"/>
      <c r="B471" s="145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</row>
    <row r="472" spans="1:26" ht="19.5" customHeight="1" x14ac:dyDescent="0.2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</row>
    <row r="473" spans="1:26" ht="19.5" customHeight="1" x14ac:dyDescent="0.2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</row>
    <row r="474" spans="1:26" ht="19.5" customHeight="1" x14ac:dyDescent="0.2">
      <c r="A474" s="145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</row>
    <row r="475" spans="1:26" ht="19.5" customHeight="1" x14ac:dyDescent="0.2">
      <c r="A475" s="145"/>
      <c r="B475" s="145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</row>
    <row r="476" spans="1:26" ht="19.5" customHeight="1" x14ac:dyDescent="0.2">
      <c r="A476" s="145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</row>
    <row r="477" spans="1:26" ht="19.5" customHeight="1" x14ac:dyDescent="0.2">
      <c r="A477" s="145"/>
      <c r="B477" s="145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</row>
    <row r="478" spans="1:26" ht="19.5" customHeight="1" x14ac:dyDescent="0.2">
      <c r="A478" s="145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</row>
    <row r="479" spans="1:26" ht="19.5" customHeight="1" x14ac:dyDescent="0.2">
      <c r="A479" s="145"/>
      <c r="B479" s="145"/>
      <c r="C479" s="145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</row>
    <row r="480" spans="1:26" ht="19.5" customHeight="1" x14ac:dyDescent="0.2">
      <c r="A480" s="145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</row>
    <row r="481" spans="1:26" ht="19.5" customHeight="1" x14ac:dyDescent="0.2">
      <c r="A481" s="145"/>
      <c r="B481" s="145"/>
      <c r="C481" s="145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</row>
    <row r="482" spans="1:26" ht="19.5" customHeight="1" x14ac:dyDescent="0.2">
      <c r="A482" s="145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</row>
    <row r="483" spans="1:26" ht="19.5" customHeight="1" x14ac:dyDescent="0.2">
      <c r="A483" s="145"/>
      <c r="B483" s="145"/>
      <c r="C483" s="145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</row>
    <row r="484" spans="1:26" ht="19.5" customHeight="1" x14ac:dyDescent="0.2">
      <c r="A484" s="145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</row>
    <row r="485" spans="1:26" ht="19.5" customHeight="1" x14ac:dyDescent="0.2">
      <c r="A485" s="145"/>
      <c r="B485" s="145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</row>
    <row r="486" spans="1:26" ht="19.5" customHeight="1" x14ac:dyDescent="0.2">
      <c r="A486" s="145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</row>
    <row r="487" spans="1:26" ht="19.5" customHeight="1" x14ac:dyDescent="0.2">
      <c r="A487" s="145"/>
      <c r="B487" s="145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</row>
    <row r="488" spans="1:26" ht="19.5" customHeight="1" x14ac:dyDescent="0.2">
      <c r="A488" s="145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</row>
    <row r="489" spans="1:26" ht="19.5" customHeight="1" x14ac:dyDescent="0.2">
      <c r="A489" s="145"/>
      <c r="B489" s="145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</row>
    <row r="490" spans="1:26" ht="19.5" customHeight="1" x14ac:dyDescent="0.2">
      <c r="A490" s="145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</row>
    <row r="491" spans="1:26" ht="19.5" customHeight="1" x14ac:dyDescent="0.2">
      <c r="A491" s="145"/>
      <c r="B491" s="145"/>
      <c r="C491" s="145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</row>
    <row r="492" spans="1:26" ht="19.5" customHeight="1" x14ac:dyDescent="0.2">
      <c r="A492" s="145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</row>
    <row r="493" spans="1:26" ht="19.5" customHeight="1" x14ac:dyDescent="0.2">
      <c r="A493" s="145"/>
      <c r="B493" s="145"/>
      <c r="C493" s="145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</row>
    <row r="494" spans="1:26" ht="19.5" customHeight="1" x14ac:dyDescent="0.2">
      <c r="A494" s="145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</row>
    <row r="495" spans="1:26" ht="19.5" customHeight="1" x14ac:dyDescent="0.2">
      <c r="A495" s="145"/>
      <c r="B495" s="145"/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</row>
    <row r="496" spans="1:26" ht="19.5" customHeight="1" x14ac:dyDescent="0.2">
      <c r="A496" s="145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</row>
    <row r="497" spans="1:26" ht="19.5" customHeight="1" x14ac:dyDescent="0.2">
      <c r="A497" s="145"/>
      <c r="B497" s="145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</row>
    <row r="498" spans="1:26" ht="19.5" customHeight="1" x14ac:dyDescent="0.2">
      <c r="A498" s="145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</row>
    <row r="499" spans="1:26" ht="19.5" customHeight="1" x14ac:dyDescent="0.2">
      <c r="A499" s="145"/>
      <c r="B499" s="145"/>
      <c r="C499" s="145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</row>
    <row r="500" spans="1:26" ht="19.5" customHeight="1" x14ac:dyDescent="0.2">
      <c r="A500" s="145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</row>
    <row r="501" spans="1:26" ht="19.5" customHeight="1" x14ac:dyDescent="0.2">
      <c r="A501" s="145"/>
      <c r="B501" s="145"/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</row>
    <row r="502" spans="1:26" ht="19.5" customHeight="1" x14ac:dyDescent="0.2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</row>
    <row r="503" spans="1:26" ht="19.5" customHeight="1" x14ac:dyDescent="0.2">
      <c r="A503" s="145"/>
      <c r="B503" s="145"/>
      <c r="C503" s="145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</row>
    <row r="504" spans="1:26" ht="19.5" customHeight="1" x14ac:dyDescent="0.2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</row>
    <row r="505" spans="1:26" ht="19.5" customHeight="1" x14ac:dyDescent="0.2">
      <c r="A505" s="145"/>
      <c r="B505" s="145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</row>
    <row r="506" spans="1:26" ht="19.5" customHeight="1" x14ac:dyDescent="0.2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</row>
    <row r="507" spans="1:26" ht="19.5" customHeight="1" x14ac:dyDescent="0.2">
      <c r="A507" s="145"/>
      <c r="B507" s="145"/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</row>
    <row r="508" spans="1:26" ht="19.5" customHeight="1" x14ac:dyDescent="0.2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</row>
    <row r="509" spans="1:26" ht="19.5" customHeight="1" x14ac:dyDescent="0.2">
      <c r="A509" s="145"/>
      <c r="B509" s="145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</row>
    <row r="510" spans="1:26" ht="19.5" customHeight="1" x14ac:dyDescent="0.2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</row>
    <row r="511" spans="1:26" ht="19.5" customHeight="1" x14ac:dyDescent="0.2">
      <c r="A511" s="145"/>
      <c r="B511" s="145"/>
      <c r="C511" s="145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</row>
    <row r="512" spans="1:26" ht="19.5" customHeight="1" x14ac:dyDescent="0.2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</row>
    <row r="513" spans="1:26" ht="19.5" customHeight="1" x14ac:dyDescent="0.2">
      <c r="A513" s="145"/>
      <c r="B513" s="145"/>
      <c r="C513" s="145"/>
      <c r="D513" s="145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</row>
    <row r="514" spans="1:26" ht="19.5" customHeight="1" x14ac:dyDescent="0.2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</row>
    <row r="515" spans="1:26" ht="19.5" customHeight="1" x14ac:dyDescent="0.2">
      <c r="A515" s="145"/>
      <c r="B515" s="145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</row>
    <row r="516" spans="1:26" ht="19.5" customHeight="1" x14ac:dyDescent="0.2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</row>
    <row r="517" spans="1:26" ht="19.5" customHeight="1" x14ac:dyDescent="0.2">
      <c r="A517" s="145"/>
      <c r="B517" s="145"/>
      <c r="C517" s="145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</row>
    <row r="518" spans="1:26" ht="19.5" customHeight="1" x14ac:dyDescent="0.2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</row>
    <row r="519" spans="1:26" ht="19.5" customHeight="1" x14ac:dyDescent="0.2">
      <c r="A519" s="145"/>
      <c r="B519" s="145"/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</row>
    <row r="520" spans="1:26" ht="19.5" customHeight="1" x14ac:dyDescent="0.2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</row>
    <row r="521" spans="1:26" ht="19.5" customHeight="1" x14ac:dyDescent="0.2">
      <c r="A521" s="145"/>
      <c r="B521" s="145"/>
      <c r="C521" s="145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</row>
    <row r="522" spans="1:26" ht="19.5" customHeight="1" x14ac:dyDescent="0.2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</row>
    <row r="523" spans="1:26" ht="19.5" customHeight="1" x14ac:dyDescent="0.2">
      <c r="A523" s="145"/>
      <c r="B523" s="145"/>
      <c r="C523" s="145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</row>
    <row r="524" spans="1:26" ht="19.5" customHeight="1" x14ac:dyDescent="0.2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</row>
    <row r="525" spans="1:26" ht="19.5" customHeight="1" x14ac:dyDescent="0.2">
      <c r="A525" s="145"/>
      <c r="B525" s="145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</row>
    <row r="526" spans="1:26" ht="19.5" customHeight="1" x14ac:dyDescent="0.2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</row>
    <row r="527" spans="1:26" ht="19.5" customHeight="1" x14ac:dyDescent="0.2">
      <c r="A527" s="145"/>
      <c r="B527" s="145"/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</row>
    <row r="528" spans="1:26" ht="19.5" customHeight="1" x14ac:dyDescent="0.2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</row>
    <row r="529" spans="1:26" ht="19.5" customHeight="1" x14ac:dyDescent="0.2">
      <c r="A529" s="145"/>
      <c r="B529" s="145"/>
      <c r="C529" s="145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</row>
    <row r="530" spans="1:26" ht="19.5" customHeight="1" x14ac:dyDescent="0.2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</row>
    <row r="531" spans="1:26" ht="19.5" customHeight="1" x14ac:dyDescent="0.2">
      <c r="A531" s="145"/>
      <c r="B531" s="145"/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</row>
    <row r="532" spans="1:26" ht="19.5" customHeight="1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</row>
    <row r="533" spans="1:26" ht="19.5" customHeight="1" x14ac:dyDescent="0.2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</row>
    <row r="534" spans="1:26" ht="19.5" customHeight="1" x14ac:dyDescent="0.2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</row>
    <row r="535" spans="1:26" ht="19.5" customHeight="1" x14ac:dyDescent="0.2">
      <c r="A535" s="145"/>
      <c r="B535" s="145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</row>
    <row r="536" spans="1:26" ht="19.5" customHeight="1" x14ac:dyDescent="0.2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</row>
    <row r="537" spans="1:26" ht="19.5" customHeight="1" x14ac:dyDescent="0.2">
      <c r="A537" s="145"/>
      <c r="B537" s="145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</row>
    <row r="538" spans="1:26" ht="19.5" customHeight="1" x14ac:dyDescent="0.2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</row>
    <row r="539" spans="1:26" ht="19.5" customHeight="1" x14ac:dyDescent="0.2">
      <c r="A539" s="145"/>
      <c r="B539" s="145"/>
      <c r="C539" s="145"/>
      <c r="D539" s="145"/>
      <c r="E539" s="145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</row>
    <row r="540" spans="1:26" ht="19.5" customHeight="1" x14ac:dyDescent="0.2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</row>
    <row r="541" spans="1:26" ht="19.5" customHeight="1" x14ac:dyDescent="0.2">
      <c r="A541" s="145"/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</row>
    <row r="542" spans="1:26" ht="19.5" customHeight="1" x14ac:dyDescent="0.2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</row>
    <row r="543" spans="1:26" ht="19.5" customHeight="1" x14ac:dyDescent="0.2">
      <c r="A543" s="145"/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</row>
    <row r="544" spans="1:26" ht="19.5" customHeight="1" x14ac:dyDescent="0.2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</row>
    <row r="545" spans="1:26" ht="19.5" customHeight="1" x14ac:dyDescent="0.2">
      <c r="A545" s="145"/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</row>
    <row r="546" spans="1:26" ht="19.5" customHeight="1" x14ac:dyDescent="0.2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</row>
    <row r="547" spans="1:26" ht="19.5" customHeight="1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</row>
    <row r="548" spans="1:26" ht="19.5" customHeight="1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</row>
    <row r="549" spans="1:26" ht="19.5" customHeight="1" x14ac:dyDescent="0.2">
      <c r="A549" s="145"/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</row>
    <row r="550" spans="1:26" ht="19.5" customHeight="1" x14ac:dyDescent="0.2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</row>
    <row r="551" spans="1:26" ht="19.5" customHeight="1" x14ac:dyDescent="0.2">
      <c r="A551" s="145"/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</row>
    <row r="552" spans="1:26" ht="19.5" customHeight="1" x14ac:dyDescent="0.2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</row>
    <row r="553" spans="1:26" ht="19.5" customHeight="1" x14ac:dyDescent="0.2">
      <c r="A553" s="145"/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</row>
    <row r="554" spans="1:26" ht="19.5" customHeight="1" x14ac:dyDescent="0.2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</row>
    <row r="555" spans="1:26" ht="19.5" customHeight="1" x14ac:dyDescent="0.2">
      <c r="A555" s="145"/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</row>
    <row r="556" spans="1:26" ht="19.5" customHeight="1" x14ac:dyDescent="0.2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</row>
    <row r="557" spans="1:26" ht="19.5" customHeight="1" x14ac:dyDescent="0.2">
      <c r="A557" s="145"/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</row>
    <row r="558" spans="1:26" ht="19.5" customHeight="1" x14ac:dyDescent="0.2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</row>
    <row r="559" spans="1:26" ht="19.5" customHeight="1" x14ac:dyDescent="0.2">
      <c r="A559" s="145"/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</row>
    <row r="560" spans="1:26" ht="19.5" customHeight="1" x14ac:dyDescent="0.2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</row>
    <row r="561" spans="1:26" ht="19.5" customHeight="1" x14ac:dyDescent="0.2">
      <c r="A561" s="145"/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</row>
    <row r="562" spans="1:26" ht="19.5" customHeight="1" x14ac:dyDescent="0.2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</row>
    <row r="563" spans="1:26" ht="19.5" customHeight="1" x14ac:dyDescent="0.2">
      <c r="A563" s="145"/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</row>
    <row r="564" spans="1:26" ht="19.5" customHeight="1" x14ac:dyDescent="0.2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</row>
    <row r="565" spans="1:26" ht="19.5" customHeight="1" x14ac:dyDescent="0.2">
      <c r="A565" s="145"/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</row>
    <row r="566" spans="1:26" ht="19.5" customHeight="1" x14ac:dyDescent="0.2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</row>
    <row r="567" spans="1:26" ht="19.5" customHeight="1" x14ac:dyDescent="0.2">
      <c r="A567" s="145"/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</row>
    <row r="568" spans="1:26" ht="19.5" customHeight="1" x14ac:dyDescent="0.2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</row>
    <row r="569" spans="1:26" ht="19.5" customHeight="1" x14ac:dyDescent="0.2">
      <c r="A569" s="145"/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</row>
    <row r="570" spans="1:26" ht="19.5" customHeight="1" x14ac:dyDescent="0.2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</row>
    <row r="571" spans="1:26" ht="19.5" customHeight="1" x14ac:dyDescent="0.2">
      <c r="A571" s="145"/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</row>
    <row r="572" spans="1:26" ht="19.5" customHeight="1" x14ac:dyDescent="0.2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</row>
    <row r="573" spans="1:26" ht="19.5" customHeight="1" x14ac:dyDescent="0.2">
      <c r="A573" s="145"/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</row>
    <row r="574" spans="1:26" ht="19.5" customHeight="1" x14ac:dyDescent="0.2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</row>
    <row r="575" spans="1:26" ht="19.5" customHeight="1" x14ac:dyDescent="0.2">
      <c r="A575" s="145"/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</row>
    <row r="576" spans="1:26" ht="19.5" customHeight="1" x14ac:dyDescent="0.2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</row>
    <row r="577" spans="1:26" ht="19.5" customHeight="1" x14ac:dyDescent="0.2">
      <c r="A577" s="145"/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</row>
    <row r="578" spans="1:26" ht="19.5" customHeight="1" x14ac:dyDescent="0.2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</row>
    <row r="579" spans="1:26" ht="19.5" customHeight="1" x14ac:dyDescent="0.2">
      <c r="A579" s="145"/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</row>
    <row r="580" spans="1:26" ht="19.5" customHeight="1" x14ac:dyDescent="0.2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</row>
    <row r="581" spans="1:26" ht="19.5" customHeight="1" x14ac:dyDescent="0.2">
      <c r="A581" s="145"/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</row>
    <row r="582" spans="1:26" ht="19.5" customHeight="1" x14ac:dyDescent="0.2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</row>
    <row r="583" spans="1:26" ht="19.5" customHeight="1" x14ac:dyDescent="0.2">
      <c r="A583" s="145"/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</row>
    <row r="584" spans="1:26" ht="19.5" customHeight="1" x14ac:dyDescent="0.2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</row>
    <row r="585" spans="1:26" ht="19.5" customHeight="1" x14ac:dyDescent="0.2">
      <c r="A585" s="145"/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</row>
    <row r="586" spans="1:26" ht="19.5" customHeight="1" x14ac:dyDescent="0.2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</row>
    <row r="587" spans="1:26" ht="19.5" customHeight="1" x14ac:dyDescent="0.2">
      <c r="A587" s="145"/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</row>
    <row r="588" spans="1:26" ht="19.5" customHeight="1" x14ac:dyDescent="0.2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</row>
    <row r="589" spans="1:26" ht="19.5" customHeight="1" x14ac:dyDescent="0.2">
      <c r="A589" s="145"/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</row>
    <row r="590" spans="1:26" ht="19.5" customHeight="1" x14ac:dyDescent="0.2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</row>
    <row r="591" spans="1:26" ht="19.5" customHeight="1" x14ac:dyDescent="0.2">
      <c r="A591" s="145"/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</row>
    <row r="592" spans="1:26" ht="19.5" customHeight="1" x14ac:dyDescent="0.2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</row>
    <row r="593" spans="1:26" ht="19.5" customHeight="1" x14ac:dyDescent="0.2">
      <c r="A593" s="145"/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</row>
    <row r="594" spans="1:26" ht="19.5" customHeight="1" x14ac:dyDescent="0.2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</row>
    <row r="595" spans="1:26" ht="19.5" customHeight="1" x14ac:dyDescent="0.2">
      <c r="A595" s="145"/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</row>
    <row r="596" spans="1:26" ht="19.5" customHeight="1" x14ac:dyDescent="0.2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</row>
    <row r="597" spans="1:26" ht="19.5" customHeight="1" x14ac:dyDescent="0.2">
      <c r="A597" s="145"/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</row>
    <row r="598" spans="1:26" ht="19.5" customHeight="1" x14ac:dyDescent="0.2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</row>
    <row r="599" spans="1:26" ht="19.5" customHeight="1" x14ac:dyDescent="0.2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</row>
    <row r="600" spans="1:26" ht="19.5" customHeight="1" x14ac:dyDescent="0.2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</row>
    <row r="601" spans="1:26" ht="19.5" customHeight="1" x14ac:dyDescent="0.2">
      <c r="A601" s="145"/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</row>
    <row r="602" spans="1:26" ht="19.5" customHeight="1" x14ac:dyDescent="0.2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</row>
    <row r="603" spans="1:26" ht="19.5" customHeight="1" x14ac:dyDescent="0.2">
      <c r="A603" s="145"/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</row>
    <row r="604" spans="1:26" ht="19.5" customHeight="1" x14ac:dyDescent="0.2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</row>
    <row r="605" spans="1:26" ht="19.5" customHeight="1" x14ac:dyDescent="0.2">
      <c r="A605" s="145"/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</row>
    <row r="606" spans="1:26" ht="19.5" customHeight="1" x14ac:dyDescent="0.2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</row>
    <row r="607" spans="1:26" ht="19.5" customHeight="1" x14ac:dyDescent="0.2">
      <c r="A607" s="145"/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</row>
    <row r="608" spans="1:26" ht="19.5" customHeight="1" x14ac:dyDescent="0.2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</row>
    <row r="609" spans="1:26" ht="19.5" customHeight="1" x14ac:dyDescent="0.2">
      <c r="A609" s="145"/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</row>
    <row r="610" spans="1:26" ht="19.5" customHeight="1" x14ac:dyDescent="0.2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</row>
    <row r="611" spans="1:26" ht="19.5" customHeight="1" x14ac:dyDescent="0.2">
      <c r="A611" s="145"/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</row>
    <row r="612" spans="1:26" ht="19.5" customHeight="1" x14ac:dyDescent="0.2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</row>
    <row r="613" spans="1:26" ht="19.5" customHeight="1" x14ac:dyDescent="0.2">
      <c r="A613" s="145"/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</row>
    <row r="614" spans="1:26" ht="19.5" customHeight="1" x14ac:dyDescent="0.2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</row>
    <row r="615" spans="1:26" ht="19.5" customHeight="1" x14ac:dyDescent="0.2">
      <c r="A615" s="145"/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</row>
    <row r="616" spans="1:26" ht="19.5" customHeight="1" x14ac:dyDescent="0.2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</row>
    <row r="617" spans="1:26" ht="19.5" customHeight="1" x14ac:dyDescent="0.2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</row>
    <row r="618" spans="1:26" ht="19.5" customHeight="1" x14ac:dyDescent="0.2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</row>
    <row r="619" spans="1:26" ht="19.5" customHeight="1" x14ac:dyDescent="0.2">
      <c r="A619" s="145"/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</row>
    <row r="620" spans="1:26" ht="19.5" customHeight="1" x14ac:dyDescent="0.2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</row>
    <row r="621" spans="1:26" ht="19.5" customHeight="1" x14ac:dyDescent="0.2">
      <c r="A621" s="145"/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</row>
    <row r="622" spans="1:26" ht="19.5" customHeight="1" x14ac:dyDescent="0.2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</row>
    <row r="623" spans="1:26" ht="19.5" customHeight="1" x14ac:dyDescent="0.2">
      <c r="A623" s="145"/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</row>
    <row r="624" spans="1:26" ht="19.5" customHeight="1" x14ac:dyDescent="0.2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</row>
    <row r="625" spans="1:26" ht="19.5" customHeight="1" x14ac:dyDescent="0.2">
      <c r="A625" s="145"/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</row>
    <row r="626" spans="1:26" ht="19.5" customHeight="1" x14ac:dyDescent="0.2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</row>
    <row r="627" spans="1:26" ht="19.5" customHeight="1" x14ac:dyDescent="0.2">
      <c r="A627" s="145"/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</row>
    <row r="628" spans="1:26" ht="19.5" customHeight="1" x14ac:dyDescent="0.2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</row>
    <row r="629" spans="1:26" ht="19.5" customHeight="1" x14ac:dyDescent="0.2">
      <c r="A629" s="145"/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</row>
    <row r="630" spans="1:26" ht="19.5" customHeight="1" x14ac:dyDescent="0.2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</row>
    <row r="631" spans="1:26" ht="19.5" customHeight="1" x14ac:dyDescent="0.2">
      <c r="A631" s="145"/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</row>
    <row r="632" spans="1:26" ht="19.5" customHeight="1" x14ac:dyDescent="0.2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</row>
    <row r="633" spans="1:26" ht="19.5" customHeight="1" x14ac:dyDescent="0.2">
      <c r="A633" s="145"/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</row>
    <row r="634" spans="1:26" ht="19.5" customHeight="1" x14ac:dyDescent="0.2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</row>
    <row r="635" spans="1:26" ht="19.5" customHeight="1" x14ac:dyDescent="0.2">
      <c r="A635" s="145"/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</row>
    <row r="636" spans="1:26" ht="19.5" customHeight="1" x14ac:dyDescent="0.2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</row>
    <row r="637" spans="1:26" ht="19.5" customHeight="1" x14ac:dyDescent="0.2">
      <c r="A637" s="145"/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</row>
    <row r="638" spans="1:26" ht="19.5" customHeight="1" x14ac:dyDescent="0.2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</row>
    <row r="639" spans="1:26" ht="19.5" customHeight="1" x14ac:dyDescent="0.2">
      <c r="A639" s="145"/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</row>
    <row r="640" spans="1:26" ht="19.5" customHeight="1" x14ac:dyDescent="0.2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</row>
    <row r="641" spans="1:26" ht="19.5" customHeight="1" x14ac:dyDescent="0.2">
      <c r="A641" s="145"/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</row>
    <row r="642" spans="1:26" ht="19.5" customHeight="1" x14ac:dyDescent="0.2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</row>
    <row r="643" spans="1:26" ht="19.5" customHeight="1" x14ac:dyDescent="0.2">
      <c r="A643" s="145"/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</row>
    <row r="644" spans="1:26" ht="19.5" customHeight="1" x14ac:dyDescent="0.2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</row>
    <row r="645" spans="1:26" ht="19.5" customHeight="1" x14ac:dyDescent="0.2">
      <c r="A645" s="145"/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</row>
    <row r="646" spans="1:26" ht="19.5" customHeight="1" x14ac:dyDescent="0.2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</row>
    <row r="647" spans="1:26" ht="19.5" customHeight="1" x14ac:dyDescent="0.2">
      <c r="A647" s="145"/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</row>
    <row r="648" spans="1:26" ht="19.5" customHeight="1" x14ac:dyDescent="0.2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</row>
    <row r="649" spans="1:26" ht="19.5" customHeight="1" x14ac:dyDescent="0.2">
      <c r="A649" s="145"/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</row>
    <row r="650" spans="1:26" ht="19.5" customHeight="1" x14ac:dyDescent="0.2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</row>
    <row r="651" spans="1:26" ht="19.5" customHeight="1" x14ac:dyDescent="0.2">
      <c r="A651" s="145"/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</row>
    <row r="652" spans="1:26" ht="19.5" customHeight="1" x14ac:dyDescent="0.2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</row>
    <row r="653" spans="1:26" ht="19.5" customHeight="1" x14ac:dyDescent="0.2">
      <c r="A653" s="145"/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</row>
    <row r="654" spans="1:26" ht="19.5" customHeight="1" x14ac:dyDescent="0.2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</row>
    <row r="655" spans="1:26" ht="19.5" customHeight="1" x14ac:dyDescent="0.2">
      <c r="A655" s="145"/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</row>
    <row r="656" spans="1:26" ht="19.5" customHeight="1" x14ac:dyDescent="0.2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</row>
    <row r="657" spans="1:26" ht="19.5" customHeight="1" x14ac:dyDescent="0.2">
      <c r="A657" s="145"/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</row>
    <row r="658" spans="1:26" ht="19.5" customHeight="1" x14ac:dyDescent="0.2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</row>
    <row r="659" spans="1:26" ht="19.5" customHeight="1" x14ac:dyDescent="0.2">
      <c r="A659" s="145"/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</row>
    <row r="660" spans="1:26" ht="19.5" customHeight="1" x14ac:dyDescent="0.2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</row>
    <row r="661" spans="1:26" ht="19.5" customHeight="1" x14ac:dyDescent="0.2">
      <c r="A661" s="145"/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</row>
    <row r="662" spans="1:26" ht="19.5" customHeight="1" x14ac:dyDescent="0.2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</row>
    <row r="663" spans="1:26" ht="19.5" customHeight="1" x14ac:dyDescent="0.2">
      <c r="A663" s="145"/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</row>
    <row r="664" spans="1:26" ht="19.5" customHeight="1" x14ac:dyDescent="0.2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</row>
    <row r="665" spans="1:26" ht="19.5" customHeight="1" x14ac:dyDescent="0.2">
      <c r="A665" s="145"/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</row>
    <row r="666" spans="1:26" ht="19.5" customHeight="1" x14ac:dyDescent="0.2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</row>
    <row r="667" spans="1:26" ht="19.5" customHeight="1" x14ac:dyDescent="0.2">
      <c r="A667" s="145"/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</row>
    <row r="668" spans="1:26" ht="19.5" customHeight="1" x14ac:dyDescent="0.2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</row>
    <row r="669" spans="1:26" ht="19.5" customHeight="1" x14ac:dyDescent="0.2">
      <c r="A669" s="145"/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</row>
    <row r="670" spans="1:26" ht="19.5" customHeight="1" x14ac:dyDescent="0.2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</row>
    <row r="671" spans="1:26" ht="19.5" customHeight="1" x14ac:dyDescent="0.2">
      <c r="A671" s="145"/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</row>
    <row r="672" spans="1:26" ht="19.5" customHeight="1" x14ac:dyDescent="0.2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</row>
    <row r="673" spans="1:26" ht="19.5" customHeight="1" x14ac:dyDescent="0.2">
      <c r="A673" s="145"/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</row>
    <row r="674" spans="1:26" ht="19.5" customHeight="1" x14ac:dyDescent="0.2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</row>
    <row r="675" spans="1:26" ht="19.5" customHeight="1" x14ac:dyDescent="0.2">
      <c r="A675" s="145"/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</row>
    <row r="676" spans="1:26" ht="19.5" customHeight="1" x14ac:dyDescent="0.2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</row>
    <row r="677" spans="1:26" ht="19.5" customHeight="1" x14ac:dyDescent="0.2">
      <c r="A677" s="145"/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</row>
    <row r="678" spans="1:26" ht="19.5" customHeight="1" x14ac:dyDescent="0.2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</row>
    <row r="679" spans="1:26" ht="19.5" customHeight="1" x14ac:dyDescent="0.2">
      <c r="A679" s="145"/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</row>
    <row r="680" spans="1:26" ht="19.5" customHeight="1" x14ac:dyDescent="0.2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</row>
    <row r="681" spans="1:26" ht="19.5" customHeight="1" x14ac:dyDescent="0.2">
      <c r="A681" s="145"/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</row>
    <row r="682" spans="1:26" ht="19.5" customHeight="1" x14ac:dyDescent="0.2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</row>
    <row r="683" spans="1:26" ht="19.5" customHeight="1" x14ac:dyDescent="0.2">
      <c r="A683" s="145"/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</row>
    <row r="684" spans="1:26" ht="19.5" customHeight="1" x14ac:dyDescent="0.2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</row>
    <row r="685" spans="1:26" ht="19.5" customHeight="1" x14ac:dyDescent="0.2">
      <c r="A685" s="145"/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</row>
    <row r="686" spans="1:26" ht="19.5" customHeight="1" x14ac:dyDescent="0.2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</row>
    <row r="687" spans="1:26" ht="19.5" customHeight="1" x14ac:dyDescent="0.2">
      <c r="A687" s="145"/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</row>
    <row r="688" spans="1:26" ht="19.5" customHeight="1" x14ac:dyDescent="0.2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</row>
    <row r="689" spans="1:26" ht="19.5" customHeight="1" x14ac:dyDescent="0.2">
      <c r="A689" s="145"/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</row>
    <row r="690" spans="1:26" ht="19.5" customHeight="1" x14ac:dyDescent="0.2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</row>
    <row r="691" spans="1:26" ht="19.5" customHeight="1" x14ac:dyDescent="0.2">
      <c r="A691" s="145"/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</row>
    <row r="692" spans="1:26" ht="19.5" customHeight="1" x14ac:dyDescent="0.2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</row>
    <row r="693" spans="1:26" ht="19.5" customHeight="1" x14ac:dyDescent="0.2">
      <c r="A693" s="145"/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</row>
    <row r="694" spans="1:26" ht="19.5" customHeight="1" x14ac:dyDescent="0.2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</row>
    <row r="695" spans="1:26" ht="19.5" customHeight="1" x14ac:dyDescent="0.2">
      <c r="A695" s="145"/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</row>
    <row r="696" spans="1:26" ht="19.5" customHeight="1" x14ac:dyDescent="0.2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</row>
    <row r="697" spans="1:26" ht="19.5" customHeight="1" x14ac:dyDescent="0.2">
      <c r="A697" s="145"/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</row>
    <row r="698" spans="1:26" ht="19.5" customHeight="1" x14ac:dyDescent="0.2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</row>
    <row r="699" spans="1:26" ht="19.5" customHeight="1" x14ac:dyDescent="0.2">
      <c r="A699" s="145"/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</row>
    <row r="700" spans="1:26" ht="19.5" customHeight="1" x14ac:dyDescent="0.2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</row>
    <row r="701" spans="1:26" ht="19.5" customHeight="1" x14ac:dyDescent="0.2">
      <c r="A701" s="145"/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</row>
    <row r="702" spans="1:26" ht="19.5" customHeight="1" x14ac:dyDescent="0.2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</row>
    <row r="703" spans="1:26" ht="19.5" customHeight="1" x14ac:dyDescent="0.2">
      <c r="A703" s="145"/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</row>
    <row r="704" spans="1:26" ht="19.5" customHeight="1" x14ac:dyDescent="0.2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</row>
    <row r="705" spans="1:26" ht="19.5" customHeight="1" x14ac:dyDescent="0.2">
      <c r="A705" s="145"/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</row>
    <row r="706" spans="1:26" ht="19.5" customHeight="1" x14ac:dyDescent="0.2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</row>
    <row r="707" spans="1:26" ht="19.5" customHeight="1" x14ac:dyDescent="0.2">
      <c r="A707" s="145"/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</row>
    <row r="708" spans="1:26" ht="19.5" customHeight="1" x14ac:dyDescent="0.2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</row>
    <row r="709" spans="1:26" ht="19.5" customHeight="1" x14ac:dyDescent="0.2">
      <c r="A709" s="145"/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</row>
    <row r="710" spans="1:26" ht="19.5" customHeight="1" x14ac:dyDescent="0.2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</row>
    <row r="711" spans="1:26" ht="19.5" customHeight="1" x14ac:dyDescent="0.2">
      <c r="A711" s="145"/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</row>
    <row r="712" spans="1:26" ht="19.5" customHeight="1" x14ac:dyDescent="0.2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</row>
    <row r="713" spans="1:26" ht="19.5" customHeight="1" x14ac:dyDescent="0.2">
      <c r="A713" s="145"/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</row>
    <row r="714" spans="1:26" ht="19.5" customHeight="1" x14ac:dyDescent="0.2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</row>
    <row r="715" spans="1:26" ht="19.5" customHeight="1" x14ac:dyDescent="0.2">
      <c r="A715" s="145"/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</row>
    <row r="716" spans="1:26" ht="19.5" customHeight="1" x14ac:dyDescent="0.2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</row>
    <row r="717" spans="1:26" ht="19.5" customHeight="1" x14ac:dyDescent="0.2">
      <c r="A717" s="145"/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</row>
    <row r="718" spans="1:26" ht="19.5" customHeight="1" x14ac:dyDescent="0.2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</row>
    <row r="719" spans="1:26" ht="19.5" customHeight="1" x14ac:dyDescent="0.2">
      <c r="A719" s="145"/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</row>
    <row r="720" spans="1:26" ht="19.5" customHeight="1" x14ac:dyDescent="0.2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</row>
    <row r="721" spans="1:26" ht="19.5" customHeight="1" x14ac:dyDescent="0.2">
      <c r="A721" s="145"/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</row>
    <row r="722" spans="1:26" ht="19.5" customHeight="1" x14ac:dyDescent="0.2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</row>
    <row r="723" spans="1:26" ht="19.5" customHeight="1" x14ac:dyDescent="0.2">
      <c r="A723" s="145"/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</row>
    <row r="724" spans="1:26" ht="19.5" customHeight="1" x14ac:dyDescent="0.2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</row>
    <row r="725" spans="1:26" ht="19.5" customHeight="1" x14ac:dyDescent="0.2">
      <c r="A725" s="145"/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</row>
    <row r="726" spans="1:26" ht="19.5" customHeight="1" x14ac:dyDescent="0.2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</row>
    <row r="727" spans="1:26" ht="19.5" customHeight="1" x14ac:dyDescent="0.2">
      <c r="A727" s="145"/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</row>
    <row r="728" spans="1:26" ht="19.5" customHeight="1" x14ac:dyDescent="0.2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</row>
    <row r="729" spans="1:26" ht="19.5" customHeight="1" x14ac:dyDescent="0.2">
      <c r="A729" s="145"/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</row>
    <row r="730" spans="1:26" ht="19.5" customHeight="1" x14ac:dyDescent="0.2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</row>
    <row r="731" spans="1:26" ht="19.5" customHeight="1" x14ac:dyDescent="0.2">
      <c r="A731" s="145"/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</row>
    <row r="732" spans="1:26" ht="19.5" customHeight="1" x14ac:dyDescent="0.2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</row>
    <row r="733" spans="1:26" ht="19.5" customHeight="1" x14ac:dyDescent="0.2">
      <c r="A733" s="145"/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</row>
    <row r="734" spans="1:26" ht="19.5" customHeight="1" x14ac:dyDescent="0.2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</row>
    <row r="735" spans="1:26" ht="19.5" customHeight="1" x14ac:dyDescent="0.2">
      <c r="A735" s="145"/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</row>
    <row r="736" spans="1:26" ht="19.5" customHeight="1" x14ac:dyDescent="0.2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</row>
    <row r="737" spans="1:26" ht="19.5" customHeight="1" x14ac:dyDescent="0.2">
      <c r="A737" s="145"/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</row>
    <row r="738" spans="1:26" ht="19.5" customHeight="1" x14ac:dyDescent="0.2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</row>
    <row r="739" spans="1:26" ht="19.5" customHeight="1" x14ac:dyDescent="0.2">
      <c r="A739" s="145"/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</row>
    <row r="740" spans="1:26" ht="19.5" customHeight="1" x14ac:dyDescent="0.2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</row>
    <row r="741" spans="1:26" ht="19.5" customHeight="1" x14ac:dyDescent="0.2">
      <c r="A741" s="145"/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</row>
    <row r="742" spans="1:26" ht="19.5" customHeight="1" x14ac:dyDescent="0.2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</row>
    <row r="743" spans="1:26" ht="19.5" customHeight="1" x14ac:dyDescent="0.2">
      <c r="A743" s="145"/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</row>
    <row r="744" spans="1:26" ht="19.5" customHeight="1" x14ac:dyDescent="0.2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</row>
    <row r="745" spans="1:26" ht="19.5" customHeight="1" x14ac:dyDescent="0.2">
      <c r="A745" s="145"/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</row>
    <row r="746" spans="1:26" ht="19.5" customHeight="1" x14ac:dyDescent="0.2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</row>
    <row r="747" spans="1:26" ht="19.5" customHeight="1" x14ac:dyDescent="0.2">
      <c r="A747" s="145"/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</row>
    <row r="748" spans="1:26" ht="19.5" customHeight="1" x14ac:dyDescent="0.2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</row>
    <row r="749" spans="1:26" ht="19.5" customHeight="1" x14ac:dyDescent="0.2">
      <c r="A749" s="145"/>
      <c r="B749" s="145"/>
      <c r="C749" s="145"/>
      <c r="D749" s="145"/>
      <c r="E749" s="145"/>
      <c r="F749" s="145"/>
      <c r="G749" s="145"/>
      <c r="H749" s="145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</row>
    <row r="750" spans="1:26" ht="19.5" customHeight="1" x14ac:dyDescent="0.2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</row>
    <row r="751" spans="1:26" ht="19.5" customHeight="1" x14ac:dyDescent="0.2">
      <c r="A751" s="145"/>
      <c r="B751" s="145"/>
      <c r="C751" s="145"/>
      <c r="D751" s="145"/>
      <c r="E751" s="145"/>
      <c r="F751" s="145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</row>
    <row r="752" spans="1:26" ht="19.5" customHeight="1" x14ac:dyDescent="0.2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</row>
    <row r="753" spans="1:26" ht="19.5" customHeight="1" x14ac:dyDescent="0.2">
      <c r="A753" s="145"/>
      <c r="B753" s="145"/>
      <c r="C753" s="145"/>
      <c r="D753" s="145"/>
      <c r="E753" s="145"/>
      <c r="F753" s="145"/>
      <c r="G753" s="145"/>
      <c r="H753" s="145"/>
      <c r="I753" s="145"/>
      <c r="J753" s="145"/>
      <c r="K753" s="145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</row>
    <row r="754" spans="1:26" ht="19.5" customHeight="1" x14ac:dyDescent="0.2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</row>
    <row r="755" spans="1:26" ht="19.5" customHeight="1" x14ac:dyDescent="0.2">
      <c r="A755" s="145"/>
      <c r="B755" s="145"/>
      <c r="C755" s="145"/>
      <c r="D755" s="145"/>
      <c r="E755" s="145"/>
      <c r="F755" s="145"/>
      <c r="G755" s="145"/>
      <c r="H755" s="145"/>
      <c r="I755" s="145"/>
      <c r="J755" s="145"/>
      <c r="K755" s="145"/>
      <c r="L755" s="145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</row>
    <row r="756" spans="1:26" ht="19.5" customHeight="1" x14ac:dyDescent="0.2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</row>
    <row r="757" spans="1:26" ht="19.5" customHeight="1" x14ac:dyDescent="0.2">
      <c r="A757" s="145"/>
      <c r="B757" s="145"/>
      <c r="C757" s="145"/>
      <c r="D757" s="145"/>
      <c r="E757" s="145"/>
      <c r="F757" s="145"/>
      <c r="G757" s="145"/>
      <c r="H757" s="145"/>
      <c r="I757" s="145"/>
      <c r="J757" s="145"/>
      <c r="K757" s="145"/>
      <c r="L757" s="145"/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</row>
    <row r="758" spans="1:26" ht="19.5" customHeight="1" x14ac:dyDescent="0.2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</row>
    <row r="759" spans="1:26" ht="19.5" customHeight="1" x14ac:dyDescent="0.2">
      <c r="A759" s="145"/>
      <c r="B759" s="145"/>
      <c r="C759" s="145"/>
      <c r="D759" s="145"/>
      <c r="E759" s="145"/>
      <c r="F759" s="145"/>
      <c r="G759" s="145"/>
      <c r="H759" s="145"/>
      <c r="I759" s="145"/>
      <c r="J759" s="145"/>
      <c r="K759" s="145"/>
      <c r="L759" s="145"/>
      <c r="M759" s="145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</row>
    <row r="760" spans="1:26" ht="19.5" customHeight="1" x14ac:dyDescent="0.2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</row>
    <row r="761" spans="1:26" ht="19.5" customHeight="1" x14ac:dyDescent="0.2">
      <c r="A761" s="145"/>
      <c r="B761" s="145"/>
      <c r="C761" s="145"/>
      <c r="D761" s="145"/>
      <c r="E761" s="145"/>
      <c r="F761" s="145"/>
      <c r="G761" s="145"/>
      <c r="H761" s="145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</row>
    <row r="762" spans="1:26" ht="19.5" customHeight="1" x14ac:dyDescent="0.2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</row>
    <row r="763" spans="1:26" ht="19.5" customHeight="1" x14ac:dyDescent="0.2">
      <c r="A763" s="145"/>
      <c r="B763" s="145"/>
      <c r="C763" s="145"/>
      <c r="D763" s="145"/>
      <c r="E763" s="145"/>
      <c r="F763" s="145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</row>
    <row r="764" spans="1:26" ht="19.5" customHeight="1" x14ac:dyDescent="0.2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</row>
    <row r="765" spans="1:26" ht="19.5" customHeight="1" x14ac:dyDescent="0.2">
      <c r="A765" s="145"/>
      <c r="B765" s="145"/>
      <c r="C765" s="145"/>
      <c r="D765" s="145"/>
      <c r="E765" s="145"/>
      <c r="F765" s="145"/>
      <c r="G765" s="145"/>
      <c r="H765" s="145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</row>
    <row r="766" spans="1:26" ht="19.5" customHeight="1" x14ac:dyDescent="0.2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</row>
    <row r="767" spans="1:26" ht="19.5" customHeight="1" x14ac:dyDescent="0.2">
      <c r="A767" s="145"/>
      <c r="B767" s="145"/>
      <c r="C767" s="145"/>
      <c r="D767" s="145"/>
      <c r="E767" s="145"/>
      <c r="F767" s="145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</row>
    <row r="768" spans="1:26" ht="19.5" customHeight="1" x14ac:dyDescent="0.2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</row>
    <row r="769" spans="1:26" ht="19.5" customHeight="1" x14ac:dyDescent="0.2">
      <c r="A769" s="145"/>
      <c r="B769" s="145"/>
      <c r="C769" s="145"/>
      <c r="D769" s="145"/>
      <c r="E769" s="145"/>
      <c r="F769" s="145"/>
      <c r="G769" s="145"/>
      <c r="H769" s="145"/>
      <c r="I769" s="145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</row>
    <row r="770" spans="1:26" ht="19.5" customHeight="1" x14ac:dyDescent="0.2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</row>
    <row r="771" spans="1:26" ht="19.5" customHeight="1" x14ac:dyDescent="0.2">
      <c r="A771" s="145"/>
      <c r="B771" s="145"/>
      <c r="C771" s="145"/>
      <c r="D771" s="145"/>
      <c r="E771" s="145"/>
      <c r="F771" s="145"/>
      <c r="G771" s="145"/>
      <c r="H771" s="145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</row>
    <row r="772" spans="1:26" ht="19.5" customHeight="1" x14ac:dyDescent="0.2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</row>
    <row r="773" spans="1:26" ht="19.5" customHeight="1" x14ac:dyDescent="0.2">
      <c r="A773" s="145"/>
      <c r="B773" s="145"/>
      <c r="C773" s="145"/>
      <c r="D773" s="145"/>
      <c r="E773" s="145"/>
      <c r="F773" s="145"/>
      <c r="G773" s="145"/>
      <c r="H773" s="145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</row>
    <row r="774" spans="1:26" ht="19.5" customHeight="1" x14ac:dyDescent="0.2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</row>
    <row r="775" spans="1:26" ht="19.5" customHeight="1" x14ac:dyDescent="0.2">
      <c r="A775" s="145"/>
      <c r="B775" s="145"/>
      <c r="C775" s="145"/>
      <c r="D775" s="145"/>
      <c r="E775" s="145"/>
      <c r="F775" s="145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</row>
    <row r="776" spans="1:26" ht="19.5" customHeight="1" x14ac:dyDescent="0.2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</row>
    <row r="777" spans="1:26" ht="19.5" customHeight="1" x14ac:dyDescent="0.2">
      <c r="A777" s="145"/>
      <c r="B777" s="145"/>
      <c r="C777" s="145"/>
      <c r="D777" s="145"/>
      <c r="E777" s="145"/>
      <c r="F777" s="145"/>
      <c r="G777" s="145"/>
      <c r="H777" s="145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</row>
    <row r="778" spans="1:26" ht="19.5" customHeight="1" x14ac:dyDescent="0.2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</row>
    <row r="779" spans="1:26" ht="19.5" customHeight="1" x14ac:dyDescent="0.2">
      <c r="A779" s="145"/>
      <c r="B779" s="145"/>
      <c r="C779" s="145"/>
      <c r="D779" s="145"/>
      <c r="E779" s="145"/>
      <c r="F779" s="145"/>
      <c r="G779" s="145"/>
      <c r="H779" s="145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</row>
    <row r="780" spans="1:26" ht="19.5" customHeight="1" x14ac:dyDescent="0.2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</row>
    <row r="781" spans="1:26" ht="19.5" customHeight="1" x14ac:dyDescent="0.2">
      <c r="A781" s="145"/>
      <c r="B781" s="145"/>
      <c r="C781" s="145"/>
      <c r="D781" s="145"/>
      <c r="E781" s="145"/>
      <c r="F781" s="145"/>
      <c r="G781" s="145"/>
      <c r="H781" s="145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</row>
    <row r="782" spans="1:26" ht="19.5" customHeight="1" x14ac:dyDescent="0.2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</row>
    <row r="783" spans="1:26" ht="19.5" customHeight="1" x14ac:dyDescent="0.2">
      <c r="A783" s="145"/>
      <c r="B783" s="145"/>
      <c r="C783" s="145"/>
      <c r="D783" s="145"/>
      <c r="E783" s="145"/>
      <c r="F783" s="145"/>
      <c r="G783" s="145"/>
      <c r="H783" s="145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</row>
    <row r="784" spans="1:26" ht="19.5" customHeight="1" x14ac:dyDescent="0.2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</row>
    <row r="785" spans="1:26" ht="19.5" customHeight="1" x14ac:dyDescent="0.2">
      <c r="A785" s="145"/>
      <c r="B785" s="145"/>
      <c r="C785" s="145"/>
      <c r="D785" s="145"/>
      <c r="E785" s="145"/>
      <c r="F785" s="145"/>
      <c r="G785" s="145"/>
      <c r="H785" s="145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</row>
    <row r="786" spans="1:26" ht="19.5" customHeight="1" x14ac:dyDescent="0.2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</row>
    <row r="787" spans="1:26" ht="19.5" customHeight="1" x14ac:dyDescent="0.2">
      <c r="A787" s="145"/>
      <c r="B787" s="145"/>
      <c r="C787" s="145"/>
      <c r="D787" s="145"/>
      <c r="E787" s="145"/>
      <c r="F787" s="145"/>
      <c r="G787" s="145"/>
      <c r="H787" s="145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</row>
    <row r="788" spans="1:26" ht="19.5" customHeight="1" x14ac:dyDescent="0.2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</row>
    <row r="789" spans="1:26" ht="19.5" customHeight="1" x14ac:dyDescent="0.2">
      <c r="A789" s="145"/>
      <c r="B789" s="145"/>
      <c r="C789" s="145"/>
      <c r="D789" s="145"/>
      <c r="E789" s="145"/>
      <c r="F789" s="145"/>
      <c r="G789" s="145"/>
      <c r="H789" s="145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</row>
    <row r="790" spans="1:26" ht="19.5" customHeight="1" x14ac:dyDescent="0.2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</row>
    <row r="791" spans="1:26" ht="19.5" customHeight="1" x14ac:dyDescent="0.2">
      <c r="A791" s="145"/>
      <c r="B791" s="145"/>
      <c r="C791" s="145"/>
      <c r="D791" s="145"/>
      <c r="E791" s="145"/>
      <c r="F791" s="145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</row>
    <row r="792" spans="1:26" ht="19.5" customHeight="1" x14ac:dyDescent="0.2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</row>
    <row r="793" spans="1:26" ht="19.5" customHeight="1" x14ac:dyDescent="0.2">
      <c r="A793" s="145"/>
      <c r="B793" s="145"/>
      <c r="C793" s="145"/>
      <c r="D793" s="145"/>
      <c r="E793" s="145"/>
      <c r="F793" s="145"/>
      <c r="G793" s="145"/>
      <c r="H793" s="145"/>
      <c r="I793" s="145"/>
      <c r="J793" s="145"/>
      <c r="K793" s="145"/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</row>
    <row r="794" spans="1:26" ht="19.5" customHeight="1" x14ac:dyDescent="0.2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</row>
    <row r="795" spans="1:26" ht="19.5" customHeight="1" x14ac:dyDescent="0.2">
      <c r="A795" s="145"/>
      <c r="B795" s="145"/>
      <c r="C795" s="145"/>
      <c r="D795" s="145"/>
      <c r="E795" s="145"/>
      <c r="F795" s="145"/>
      <c r="G795" s="145"/>
      <c r="H795" s="145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</row>
    <row r="796" spans="1:26" ht="19.5" customHeight="1" x14ac:dyDescent="0.2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</row>
    <row r="797" spans="1:26" ht="19.5" customHeight="1" x14ac:dyDescent="0.2">
      <c r="A797" s="145"/>
      <c r="B797" s="145"/>
      <c r="C797" s="145"/>
      <c r="D797" s="145"/>
      <c r="E797" s="145"/>
      <c r="F797" s="145"/>
      <c r="G797" s="145"/>
      <c r="H797" s="145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</row>
    <row r="798" spans="1:26" ht="19.5" customHeight="1" x14ac:dyDescent="0.2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</row>
    <row r="799" spans="1:26" ht="19.5" customHeight="1" x14ac:dyDescent="0.2">
      <c r="A799" s="145"/>
      <c r="B799" s="145"/>
      <c r="C799" s="145"/>
      <c r="D799" s="145"/>
      <c r="E799" s="145"/>
      <c r="F799" s="145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</row>
    <row r="800" spans="1:26" ht="19.5" customHeight="1" x14ac:dyDescent="0.2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</row>
    <row r="801" spans="1:26" ht="19.5" customHeight="1" x14ac:dyDescent="0.2">
      <c r="A801" s="145"/>
      <c r="B801" s="145"/>
      <c r="C801" s="145"/>
      <c r="D801" s="145"/>
      <c r="E801" s="145"/>
      <c r="F801" s="145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</row>
    <row r="802" spans="1:26" ht="19.5" customHeight="1" x14ac:dyDescent="0.2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</row>
    <row r="803" spans="1:26" ht="19.5" customHeight="1" x14ac:dyDescent="0.2">
      <c r="A803" s="145"/>
      <c r="B803" s="145"/>
      <c r="C803" s="145"/>
      <c r="D803" s="145"/>
      <c r="E803" s="145"/>
      <c r="F803" s="145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</row>
    <row r="804" spans="1:26" ht="19.5" customHeight="1" x14ac:dyDescent="0.2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</row>
    <row r="805" spans="1:26" ht="19.5" customHeight="1" x14ac:dyDescent="0.2">
      <c r="A805" s="145"/>
      <c r="B805" s="145"/>
      <c r="C805" s="145"/>
      <c r="D805" s="145"/>
      <c r="E805" s="145"/>
      <c r="F805" s="145"/>
      <c r="G805" s="145"/>
      <c r="H805" s="145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</row>
    <row r="806" spans="1:26" ht="19.5" customHeight="1" x14ac:dyDescent="0.2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</row>
    <row r="807" spans="1:26" ht="19.5" customHeight="1" x14ac:dyDescent="0.2">
      <c r="A807" s="145"/>
      <c r="B807" s="145"/>
      <c r="C807" s="145"/>
      <c r="D807" s="145"/>
      <c r="E807" s="145"/>
      <c r="F807" s="145"/>
      <c r="G807" s="145"/>
      <c r="H807" s="145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</row>
    <row r="808" spans="1:26" ht="19.5" customHeight="1" x14ac:dyDescent="0.2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</row>
    <row r="809" spans="1:26" ht="19.5" customHeight="1" x14ac:dyDescent="0.2">
      <c r="A809" s="145"/>
      <c r="B809" s="145"/>
      <c r="C809" s="145"/>
      <c r="D809" s="145"/>
      <c r="E809" s="145"/>
      <c r="F809" s="145"/>
      <c r="G809" s="145"/>
      <c r="H809" s="145"/>
      <c r="I809" s="145"/>
      <c r="J809" s="145"/>
      <c r="K809" s="145"/>
      <c r="L809" s="145"/>
      <c r="M809" s="145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  <c r="Z809" s="145"/>
    </row>
    <row r="810" spans="1:26" ht="19.5" customHeight="1" x14ac:dyDescent="0.2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  <c r="Z810" s="145"/>
    </row>
    <row r="811" spans="1:26" ht="19.5" customHeight="1" x14ac:dyDescent="0.2">
      <c r="A811" s="145"/>
      <c r="B811" s="145"/>
      <c r="C811" s="145"/>
      <c r="D811" s="145"/>
      <c r="E811" s="145"/>
      <c r="F811" s="145"/>
      <c r="G811" s="145"/>
      <c r="H811" s="145"/>
      <c r="I811" s="145"/>
      <c r="J811" s="145"/>
      <c r="K811" s="145"/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</row>
    <row r="812" spans="1:26" ht="19.5" customHeight="1" x14ac:dyDescent="0.2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</row>
    <row r="813" spans="1:26" ht="19.5" customHeight="1" x14ac:dyDescent="0.2">
      <c r="A813" s="145"/>
      <c r="B813" s="145"/>
      <c r="C813" s="145"/>
      <c r="D813" s="145"/>
      <c r="E813" s="145"/>
      <c r="F813" s="145"/>
      <c r="G813" s="145"/>
      <c r="H813" s="145"/>
      <c r="I813" s="145"/>
      <c r="J813" s="145"/>
      <c r="K813" s="145"/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</row>
    <row r="814" spans="1:26" ht="19.5" customHeight="1" x14ac:dyDescent="0.2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</row>
    <row r="815" spans="1:26" ht="19.5" customHeight="1" x14ac:dyDescent="0.2">
      <c r="A815" s="145"/>
      <c r="B815" s="145"/>
      <c r="C815" s="145"/>
      <c r="D815" s="145"/>
      <c r="E815" s="145"/>
      <c r="F815" s="145"/>
      <c r="G815" s="145"/>
      <c r="H815" s="145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</row>
    <row r="816" spans="1:26" ht="19.5" customHeight="1" x14ac:dyDescent="0.2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</row>
    <row r="817" spans="1:26" ht="19.5" customHeight="1" x14ac:dyDescent="0.2">
      <c r="A817" s="145"/>
      <c r="B817" s="145"/>
      <c r="C817" s="145"/>
      <c r="D817" s="145"/>
      <c r="E817" s="145"/>
      <c r="F817" s="145"/>
      <c r="G817" s="145"/>
      <c r="H817" s="145"/>
      <c r="I817" s="145"/>
      <c r="J817" s="145"/>
      <c r="K817" s="145"/>
      <c r="L817" s="145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</row>
    <row r="818" spans="1:26" ht="19.5" customHeight="1" x14ac:dyDescent="0.2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</row>
    <row r="819" spans="1:26" ht="19.5" customHeight="1" x14ac:dyDescent="0.2">
      <c r="A819" s="145"/>
      <c r="B819" s="145"/>
      <c r="C819" s="145"/>
      <c r="D819" s="145"/>
      <c r="E819" s="145"/>
      <c r="F819" s="145"/>
      <c r="G819" s="145"/>
      <c r="H819" s="145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</row>
    <row r="820" spans="1:26" ht="19.5" customHeight="1" x14ac:dyDescent="0.2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</row>
    <row r="821" spans="1:26" ht="19.5" customHeight="1" x14ac:dyDescent="0.2">
      <c r="A821" s="145"/>
      <c r="B821" s="145"/>
      <c r="C821" s="145"/>
      <c r="D821" s="145"/>
      <c r="E821" s="145"/>
      <c r="F821" s="145"/>
      <c r="G821" s="145"/>
      <c r="H821" s="145"/>
      <c r="I821" s="145"/>
      <c r="J821" s="145"/>
      <c r="K821" s="145"/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</row>
    <row r="822" spans="1:26" ht="19.5" customHeight="1" x14ac:dyDescent="0.2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</row>
    <row r="823" spans="1:26" ht="19.5" customHeight="1" x14ac:dyDescent="0.2">
      <c r="A823" s="145"/>
      <c r="B823" s="145"/>
      <c r="C823" s="145"/>
      <c r="D823" s="145"/>
      <c r="E823" s="145"/>
      <c r="F823" s="145"/>
      <c r="G823" s="145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</row>
    <row r="824" spans="1:26" ht="19.5" customHeight="1" x14ac:dyDescent="0.2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</row>
    <row r="825" spans="1:26" ht="19.5" customHeight="1" x14ac:dyDescent="0.2">
      <c r="A825" s="145"/>
      <c r="B825" s="145"/>
      <c r="C825" s="145"/>
      <c r="D825" s="145"/>
      <c r="E825" s="145"/>
      <c r="F825" s="145"/>
      <c r="G825" s="145"/>
      <c r="H825" s="145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</row>
    <row r="826" spans="1:26" ht="19.5" customHeight="1" x14ac:dyDescent="0.2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</row>
    <row r="827" spans="1:26" ht="19.5" customHeight="1" x14ac:dyDescent="0.2">
      <c r="A827" s="145"/>
      <c r="B827" s="145"/>
      <c r="C827" s="145"/>
      <c r="D827" s="145"/>
      <c r="E827" s="145"/>
      <c r="F827" s="145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</row>
    <row r="828" spans="1:26" ht="19.5" customHeight="1" x14ac:dyDescent="0.2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</row>
    <row r="829" spans="1:26" ht="19.5" customHeight="1" x14ac:dyDescent="0.2">
      <c r="A829" s="145"/>
      <c r="B829" s="145"/>
      <c r="C829" s="145"/>
      <c r="D829" s="145"/>
      <c r="E829" s="145"/>
      <c r="F829" s="145"/>
      <c r="G829" s="145"/>
      <c r="H829" s="145"/>
      <c r="I829" s="145"/>
      <c r="J829" s="145"/>
      <c r="K829" s="145"/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</row>
    <row r="830" spans="1:26" ht="19.5" customHeight="1" x14ac:dyDescent="0.2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</row>
    <row r="831" spans="1:26" ht="19.5" customHeight="1" x14ac:dyDescent="0.2">
      <c r="A831" s="145"/>
      <c r="B831" s="145"/>
      <c r="C831" s="145"/>
      <c r="D831" s="145"/>
      <c r="E831" s="145"/>
      <c r="F831" s="145"/>
      <c r="G831" s="145"/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</row>
    <row r="832" spans="1:26" ht="19.5" customHeight="1" x14ac:dyDescent="0.2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</row>
    <row r="833" spans="1:26" ht="19.5" customHeight="1" x14ac:dyDescent="0.2">
      <c r="A833" s="145"/>
      <c r="B833" s="145"/>
      <c r="C833" s="145"/>
      <c r="D833" s="145"/>
      <c r="E833" s="145"/>
      <c r="F833" s="145"/>
      <c r="G833" s="145"/>
      <c r="H833" s="145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</row>
    <row r="834" spans="1:26" ht="19.5" customHeight="1" x14ac:dyDescent="0.2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</row>
    <row r="835" spans="1:26" ht="19.5" customHeight="1" x14ac:dyDescent="0.2">
      <c r="A835" s="145"/>
      <c r="B835" s="145"/>
      <c r="C835" s="145"/>
      <c r="D835" s="145"/>
      <c r="E835" s="145"/>
      <c r="F835" s="145"/>
      <c r="G835" s="145"/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</row>
    <row r="836" spans="1:26" ht="19.5" customHeight="1" x14ac:dyDescent="0.2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</row>
    <row r="837" spans="1:26" ht="19.5" customHeight="1" x14ac:dyDescent="0.2">
      <c r="A837" s="145"/>
      <c r="B837" s="145"/>
      <c r="C837" s="145"/>
      <c r="D837" s="145"/>
      <c r="E837" s="145"/>
      <c r="F837" s="145"/>
      <c r="G837" s="145"/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</row>
    <row r="838" spans="1:26" ht="19.5" customHeight="1" x14ac:dyDescent="0.2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</row>
    <row r="839" spans="1:26" ht="19.5" customHeight="1" x14ac:dyDescent="0.2">
      <c r="A839" s="145"/>
      <c r="B839" s="145"/>
      <c r="C839" s="145"/>
      <c r="D839" s="145"/>
      <c r="E839" s="145"/>
      <c r="F839" s="145"/>
      <c r="G839" s="145"/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</row>
    <row r="840" spans="1:26" ht="19.5" customHeight="1" x14ac:dyDescent="0.2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</row>
    <row r="841" spans="1:26" ht="19.5" customHeight="1" x14ac:dyDescent="0.2">
      <c r="A841" s="145"/>
      <c r="B841" s="145"/>
      <c r="C841" s="145"/>
      <c r="D841" s="145"/>
      <c r="E841" s="145"/>
      <c r="F841" s="145"/>
      <c r="G841" s="145"/>
      <c r="H841" s="145"/>
      <c r="I841" s="145"/>
      <c r="J841" s="145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</row>
    <row r="842" spans="1:26" ht="19.5" customHeight="1" x14ac:dyDescent="0.2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</row>
    <row r="843" spans="1:26" ht="19.5" customHeight="1" x14ac:dyDescent="0.2">
      <c r="A843" s="145"/>
      <c r="B843" s="145"/>
      <c r="C843" s="145"/>
      <c r="D843" s="145"/>
      <c r="E843" s="145"/>
      <c r="F843" s="145"/>
      <c r="G843" s="145"/>
      <c r="H843" s="145"/>
      <c r="I843" s="145"/>
      <c r="J843" s="145"/>
      <c r="K843" s="145"/>
      <c r="L843" s="145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</row>
    <row r="844" spans="1:26" ht="19.5" customHeight="1" x14ac:dyDescent="0.2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</row>
    <row r="845" spans="1:26" ht="19.5" customHeight="1" x14ac:dyDescent="0.2">
      <c r="A845" s="145"/>
      <c r="B845" s="145"/>
      <c r="C845" s="145"/>
      <c r="D845" s="145"/>
      <c r="E845" s="145"/>
      <c r="F845" s="145"/>
      <c r="G845" s="145"/>
      <c r="H845" s="145"/>
      <c r="I845" s="145"/>
      <c r="J845" s="145"/>
      <c r="K845" s="145"/>
      <c r="L845" s="145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</row>
    <row r="846" spans="1:26" ht="19.5" customHeight="1" x14ac:dyDescent="0.2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</row>
    <row r="847" spans="1:26" ht="19.5" customHeight="1" x14ac:dyDescent="0.2">
      <c r="A847" s="145"/>
      <c r="B847" s="145"/>
      <c r="C847" s="145"/>
      <c r="D847" s="145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</row>
    <row r="848" spans="1:26" ht="19.5" customHeight="1" x14ac:dyDescent="0.2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  <c r="Z848" s="145"/>
    </row>
    <row r="849" spans="1:26" ht="19.5" customHeight="1" x14ac:dyDescent="0.2">
      <c r="A849" s="145"/>
      <c r="B849" s="145"/>
      <c r="C849" s="145"/>
      <c r="D849" s="145"/>
      <c r="E849" s="145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  <c r="Z849" s="145"/>
    </row>
    <row r="850" spans="1:26" ht="19.5" customHeight="1" x14ac:dyDescent="0.2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  <c r="Z850" s="145"/>
    </row>
    <row r="851" spans="1:26" ht="19.5" customHeight="1" x14ac:dyDescent="0.2">
      <c r="A851" s="145"/>
      <c r="B851" s="145"/>
      <c r="C851" s="145"/>
      <c r="D851" s="145"/>
      <c r="E851" s="145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</row>
    <row r="852" spans="1:26" ht="19.5" customHeight="1" x14ac:dyDescent="0.2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</row>
    <row r="853" spans="1:26" ht="19.5" customHeight="1" x14ac:dyDescent="0.2">
      <c r="A853" s="145"/>
      <c r="B853" s="145"/>
      <c r="C853" s="145"/>
      <c r="D853" s="145"/>
      <c r="E853" s="145"/>
      <c r="F853" s="145"/>
      <c r="G853" s="145"/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</row>
    <row r="854" spans="1:26" ht="19.5" customHeight="1" x14ac:dyDescent="0.2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</row>
    <row r="855" spans="1:26" ht="19.5" customHeight="1" x14ac:dyDescent="0.2">
      <c r="A855" s="145"/>
      <c r="B855" s="145"/>
      <c r="C855" s="145"/>
      <c r="D855" s="145"/>
      <c r="E855" s="145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</row>
    <row r="856" spans="1:26" ht="19.5" customHeight="1" x14ac:dyDescent="0.2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  <c r="Z856" s="145"/>
    </row>
    <row r="857" spans="1:26" ht="19.5" customHeight="1" x14ac:dyDescent="0.2">
      <c r="A857" s="145"/>
      <c r="B857" s="145"/>
      <c r="C857" s="145"/>
      <c r="D857" s="145"/>
      <c r="E857" s="145"/>
      <c r="F857" s="145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</row>
    <row r="858" spans="1:26" ht="19.5" customHeight="1" x14ac:dyDescent="0.2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</row>
    <row r="859" spans="1:26" ht="19.5" customHeight="1" x14ac:dyDescent="0.2">
      <c r="A859" s="145"/>
      <c r="B859" s="145"/>
      <c r="C859" s="145"/>
      <c r="D859" s="145"/>
      <c r="E859" s="145"/>
      <c r="F859" s="145"/>
      <c r="G859" s="145"/>
      <c r="H859" s="145"/>
      <c r="I859" s="145"/>
      <c r="J859" s="145"/>
      <c r="K859" s="145"/>
      <c r="L859" s="145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  <c r="Z859" s="145"/>
    </row>
    <row r="860" spans="1:26" ht="19.5" customHeight="1" x14ac:dyDescent="0.2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  <c r="Z860" s="145"/>
    </row>
    <row r="861" spans="1:26" ht="19.5" customHeight="1" x14ac:dyDescent="0.2">
      <c r="A861" s="145"/>
      <c r="B861" s="145"/>
      <c r="C861" s="145"/>
      <c r="D861" s="145"/>
      <c r="E861" s="145"/>
      <c r="F861" s="145"/>
      <c r="G861" s="145"/>
      <c r="H861" s="145"/>
      <c r="I861" s="145"/>
      <c r="J861" s="145"/>
      <c r="K861" s="145"/>
      <c r="L861" s="145"/>
      <c r="M861" s="145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  <c r="Z861" s="145"/>
    </row>
    <row r="862" spans="1:26" ht="19.5" customHeight="1" x14ac:dyDescent="0.2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  <c r="Z862" s="145"/>
    </row>
    <row r="863" spans="1:26" ht="19.5" customHeight="1" x14ac:dyDescent="0.2">
      <c r="A863" s="145"/>
      <c r="B863" s="145"/>
      <c r="C863" s="145"/>
      <c r="D863" s="145"/>
      <c r="E863" s="145"/>
      <c r="F863" s="145"/>
      <c r="G863" s="145"/>
      <c r="H863" s="145"/>
      <c r="I863" s="145"/>
      <c r="J863" s="145"/>
      <c r="K863" s="145"/>
      <c r="L863" s="145"/>
      <c r="M863" s="145"/>
      <c r="N863" s="145"/>
      <c r="O863" s="145"/>
      <c r="P863" s="145"/>
      <c r="Q863" s="145"/>
      <c r="R863" s="145"/>
      <c r="S863" s="145"/>
      <c r="T863" s="145"/>
      <c r="U863" s="145"/>
      <c r="V863" s="145"/>
      <c r="W863" s="145"/>
      <c r="X863" s="145"/>
      <c r="Y863" s="145"/>
      <c r="Z863" s="145"/>
    </row>
    <row r="864" spans="1:26" ht="19.5" customHeight="1" x14ac:dyDescent="0.2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45"/>
      <c r="U864" s="145"/>
      <c r="V864" s="145"/>
      <c r="W864" s="145"/>
      <c r="X864" s="145"/>
      <c r="Y864" s="145"/>
      <c r="Z864" s="145"/>
    </row>
    <row r="865" spans="1:26" ht="19.5" customHeight="1" x14ac:dyDescent="0.2">
      <c r="A865" s="145"/>
      <c r="B865" s="145"/>
      <c r="C865" s="145"/>
      <c r="D865" s="145"/>
      <c r="E865" s="145"/>
      <c r="F865" s="145"/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</row>
    <row r="866" spans="1:26" ht="19.5" customHeight="1" x14ac:dyDescent="0.2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  <c r="Z866" s="145"/>
    </row>
    <row r="867" spans="1:26" ht="19.5" customHeight="1" x14ac:dyDescent="0.2">
      <c r="A867" s="145"/>
      <c r="B867" s="145"/>
      <c r="C867" s="145"/>
      <c r="D867" s="145"/>
      <c r="E867" s="145"/>
      <c r="F867" s="145"/>
      <c r="G867" s="145"/>
      <c r="H867" s="145"/>
      <c r="I867" s="145"/>
      <c r="J867" s="145"/>
      <c r="K867" s="145"/>
      <c r="L867" s="145"/>
      <c r="M867" s="145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  <c r="Z867" s="145"/>
    </row>
    <row r="868" spans="1:26" ht="19.5" customHeight="1" x14ac:dyDescent="0.2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  <c r="Z868" s="145"/>
    </row>
    <row r="869" spans="1:26" ht="19.5" customHeight="1" x14ac:dyDescent="0.2">
      <c r="A869" s="145"/>
      <c r="B869" s="145"/>
      <c r="C869" s="145"/>
      <c r="D869" s="145"/>
      <c r="E869" s="145"/>
      <c r="F869" s="145"/>
      <c r="G869" s="145"/>
      <c r="H869" s="145"/>
      <c r="I869" s="145"/>
      <c r="J869" s="145"/>
      <c r="K869" s="145"/>
      <c r="L869" s="145"/>
      <c r="M869" s="145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  <c r="Z869" s="145"/>
    </row>
    <row r="870" spans="1:26" ht="19.5" customHeight="1" x14ac:dyDescent="0.2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</row>
    <row r="871" spans="1:26" ht="19.5" customHeight="1" x14ac:dyDescent="0.2">
      <c r="A871" s="145"/>
      <c r="B871" s="145"/>
      <c r="C871" s="145"/>
      <c r="D871" s="145"/>
      <c r="E871" s="145"/>
      <c r="F871" s="145"/>
      <c r="G871" s="145"/>
      <c r="H871" s="145"/>
      <c r="I871" s="145"/>
      <c r="J871" s="145"/>
      <c r="K871" s="145"/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</row>
    <row r="872" spans="1:26" ht="19.5" customHeight="1" x14ac:dyDescent="0.2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</row>
    <row r="873" spans="1:26" ht="19.5" customHeight="1" x14ac:dyDescent="0.2">
      <c r="A873" s="145"/>
      <c r="B873" s="145"/>
      <c r="C873" s="145"/>
      <c r="D873" s="145"/>
      <c r="E873" s="145"/>
      <c r="F873" s="145"/>
      <c r="G873" s="145"/>
      <c r="H873" s="145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</row>
    <row r="874" spans="1:26" ht="19.5" customHeight="1" x14ac:dyDescent="0.2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</row>
    <row r="875" spans="1:26" ht="19.5" customHeight="1" x14ac:dyDescent="0.2">
      <c r="A875" s="145"/>
      <c r="B875" s="145"/>
      <c r="C875" s="145"/>
      <c r="D875" s="145"/>
      <c r="E875" s="145"/>
      <c r="F875" s="145"/>
      <c r="G875" s="145"/>
      <c r="H875" s="145"/>
      <c r="I875" s="145"/>
      <c r="J875" s="145"/>
      <c r="K875" s="145"/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</row>
    <row r="876" spans="1:26" ht="19.5" customHeight="1" x14ac:dyDescent="0.2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</row>
    <row r="877" spans="1:26" ht="19.5" customHeight="1" x14ac:dyDescent="0.2">
      <c r="A877" s="145"/>
      <c r="B877" s="145"/>
      <c r="C877" s="145"/>
      <c r="D877" s="145"/>
      <c r="E877" s="145"/>
      <c r="F877" s="145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</row>
    <row r="878" spans="1:26" ht="19.5" customHeight="1" x14ac:dyDescent="0.2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</row>
    <row r="879" spans="1:26" ht="19.5" customHeight="1" x14ac:dyDescent="0.2">
      <c r="A879" s="145"/>
      <c r="B879" s="145"/>
      <c r="C879" s="145"/>
      <c r="D879" s="145"/>
      <c r="E879" s="145"/>
      <c r="F879" s="145"/>
      <c r="G879" s="145"/>
      <c r="H879" s="145"/>
      <c r="I879" s="145"/>
      <c r="J879" s="145"/>
      <c r="K879" s="145"/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</row>
    <row r="880" spans="1:26" ht="19.5" customHeight="1" x14ac:dyDescent="0.2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</row>
    <row r="881" spans="1:26" ht="19.5" customHeight="1" x14ac:dyDescent="0.2">
      <c r="A881" s="145"/>
      <c r="B881" s="145"/>
      <c r="C881" s="145"/>
      <c r="D881" s="145"/>
      <c r="E881" s="145"/>
      <c r="F881" s="145"/>
      <c r="G881" s="145"/>
      <c r="H881" s="145"/>
      <c r="I881" s="145"/>
      <c r="J881" s="145"/>
      <c r="K881" s="145"/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</row>
    <row r="882" spans="1:26" ht="19.5" customHeight="1" x14ac:dyDescent="0.2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</row>
    <row r="883" spans="1:26" ht="19.5" customHeight="1" x14ac:dyDescent="0.2">
      <c r="A883" s="145"/>
      <c r="B883" s="145"/>
      <c r="C883" s="145"/>
      <c r="D883" s="145"/>
      <c r="E883" s="145"/>
      <c r="F883" s="145"/>
      <c r="G883" s="145"/>
      <c r="H883" s="145"/>
      <c r="I883" s="145"/>
      <c r="J883" s="145"/>
      <c r="K883" s="145"/>
      <c r="L883" s="145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</row>
    <row r="884" spans="1:26" ht="19.5" customHeight="1" x14ac:dyDescent="0.2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</row>
    <row r="885" spans="1:26" ht="19.5" customHeight="1" x14ac:dyDescent="0.2">
      <c r="A885" s="145"/>
      <c r="B885" s="145"/>
      <c r="C885" s="145"/>
      <c r="D885" s="145"/>
      <c r="E885" s="145"/>
      <c r="F885" s="145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</row>
    <row r="886" spans="1:26" ht="19.5" customHeight="1" x14ac:dyDescent="0.2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</row>
    <row r="887" spans="1:26" ht="19.5" customHeight="1" x14ac:dyDescent="0.2">
      <c r="A887" s="145"/>
      <c r="B887" s="145"/>
      <c r="C887" s="145"/>
      <c r="D887" s="145"/>
      <c r="E887" s="145"/>
      <c r="F887" s="145"/>
      <c r="G887" s="145"/>
      <c r="H887" s="145"/>
      <c r="I887" s="145"/>
      <c r="J887" s="145"/>
      <c r="K887" s="145"/>
      <c r="L887" s="145"/>
      <c r="M887" s="145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  <c r="Z887" s="145"/>
    </row>
    <row r="888" spans="1:26" ht="19.5" customHeight="1" x14ac:dyDescent="0.2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</row>
    <row r="889" spans="1:26" ht="19.5" customHeight="1" x14ac:dyDescent="0.2">
      <c r="A889" s="145"/>
      <c r="B889" s="145"/>
      <c r="C889" s="145"/>
      <c r="D889" s="145"/>
      <c r="E889" s="145"/>
      <c r="F889" s="145"/>
      <c r="G889" s="145"/>
      <c r="H889" s="145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</row>
    <row r="890" spans="1:26" ht="19.5" customHeight="1" x14ac:dyDescent="0.2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</row>
    <row r="891" spans="1:26" ht="19.5" customHeight="1" x14ac:dyDescent="0.2">
      <c r="A891" s="145"/>
      <c r="B891" s="145"/>
      <c r="C891" s="145"/>
      <c r="D891" s="145"/>
      <c r="E891" s="145"/>
      <c r="F891" s="145"/>
      <c r="G891" s="145"/>
      <c r="H891" s="145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</row>
    <row r="892" spans="1:26" ht="19.5" customHeight="1" x14ac:dyDescent="0.2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</row>
    <row r="893" spans="1:26" ht="19.5" customHeight="1" x14ac:dyDescent="0.2">
      <c r="A893" s="145"/>
      <c r="B893" s="145"/>
      <c r="C893" s="145"/>
      <c r="D893" s="145"/>
      <c r="E893" s="145"/>
      <c r="F893" s="145"/>
      <c r="G893" s="145"/>
      <c r="H893" s="145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</row>
    <row r="894" spans="1:26" ht="19.5" customHeight="1" x14ac:dyDescent="0.2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</row>
    <row r="895" spans="1:26" ht="19.5" customHeight="1" x14ac:dyDescent="0.2">
      <c r="A895" s="145"/>
      <c r="B895" s="145"/>
      <c r="C895" s="145"/>
      <c r="D895" s="145"/>
      <c r="E895" s="145"/>
      <c r="F895" s="145"/>
      <c r="G895" s="145"/>
      <c r="H895" s="145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</row>
    <row r="896" spans="1:26" ht="19.5" customHeight="1" x14ac:dyDescent="0.2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</row>
    <row r="897" spans="1:26" ht="19.5" customHeight="1" x14ac:dyDescent="0.2">
      <c r="A897" s="145"/>
      <c r="B897" s="145"/>
      <c r="C897" s="145"/>
      <c r="D897" s="145"/>
      <c r="E897" s="145"/>
      <c r="F897" s="145"/>
      <c r="G897" s="145"/>
      <c r="H897" s="145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</row>
    <row r="898" spans="1:26" ht="19.5" customHeight="1" x14ac:dyDescent="0.2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</row>
    <row r="899" spans="1:26" ht="19.5" customHeight="1" x14ac:dyDescent="0.2">
      <c r="A899" s="145"/>
      <c r="B899" s="145"/>
      <c r="C899" s="145"/>
      <c r="D899" s="145"/>
      <c r="E899" s="145"/>
      <c r="F899" s="145"/>
      <c r="G899" s="145"/>
      <c r="H899" s="145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</row>
    <row r="900" spans="1:26" ht="19.5" customHeight="1" x14ac:dyDescent="0.2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</row>
    <row r="901" spans="1:26" ht="19.5" customHeight="1" x14ac:dyDescent="0.2">
      <c r="A901" s="145"/>
      <c r="B901" s="145"/>
      <c r="C901" s="145"/>
      <c r="D901" s="145"/>
      <c r="E901" s="145"/>
      <c r="F901" s="145"/>
      <c r="G901" s="145"/>
      <c r="H901" s="145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</row>
    <row r="902" spans="1:26" ht="19.5" customHeight="1" x14ac:dyDescent="0.2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</row>
    <row r="903" spans="1:26" ht="19.5" customHeight="1" x14ac:dyDescent="0.2">
      <c r="A903" s="145"/>
      <c r="B903" s="145"/>
      <c r="C903" s="145"/>
      <c r="D903" s="145"/>
      <c r="E903" s="145"/>
      <c r="F903" s="145"/>
      <c r="G903" s="145"/>
      <c r="H903" s="145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</row>
    <row r="904" spans="1:26" ht="19.5" customHeight="1" x14ac:dyDescent="0.2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</row>
    <row r="905" spans="1:26" ht="19.5" customHeight="1" x14ac:dyDescent="0.2">
      <c r="A905" s="145"/>
      <c r="B905" s="145"/>
      <c r="C905" s="145"/>
      <c r="D905" s="145"/>
      <c r="E905" s="145"/>
      <c r="F905" s="145"/>
      <c r="G905" s="145"/>
      <c r="H905" s="145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</row>
    <row r="906" spans="1:26" ht="19.5" customHeight="1" x14ac:dyDescent="0.2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</row>
    <row r="907" spans="1:26" ht="19.5" customHeight="1" x14ac:dyDescent="0.2">
      <c r="A907" s="145"/>
      <c r="B907" s="145"/>
      <c r="C907" s="145"/>
      <c r="D907" s="145"/>
      <c r="E907" s="145"/>
      <c r="F907" s="145"/>
      <c r="G907" s="145"/>
      <c r="H907" s="145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</row>
    <row r="908" spans="1:26" ht="19.5" customHeight="1" x14ac:dyDescent="0.2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</row>
    <row r="909" spans="1:26" ht="19.5" customHeight="1" x14ac:dyDescent="0.2">
      <c r="A909" s="145"/>
      <c r="B909" s="145"/>
      <c r="C909" s="145"/>
      <c r="D909" s="145"/>
      <c r="E909" s="145"/>
      <c r="F909" s="145"/>
      <c r="G909" s="145"/>
      <c r="H909" s="145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</row>
    <row r="910" spans="1:26" ht="19.5" customHeight="1" x14ac:dyDescent="0.2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</row>
    <row r="911" spans="1:26" ht="19.5" customHeight="1" x14ac:dyDescent="0.2">
      <c r="A911" s="145"/>
      <c r="B911" s="145"/>
      <c r="C911" s="145"/>
      <c r="D911" s="145"/>
      <c r="E911" s="145"/>
      <c r="F911" s="145"/>
      <c r="G911" s="145"/>
      <c r="H911" s="145"/>
      <c r="I911" s="145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</row>
    <row r="912" spans="1:26" ht="19.5" customHeight="1" x14ac:dyDescent="0.2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</row>
    <row r="913" spans="1:26" ht="19.5" customHeight="1" x14ac:dyDescent="0.2">
      <c r="A913" s="145"/>
      <c r="B913" s="145"/>
      <c r="C913" s="145"/>
      <c r="D913" s="145"/>
      <c r="E913" s="145"/>
      <c r="F913" s="145"/>
      <c r="G913" s="145"/>
      <c r="H913" s="145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</row>
    <row r="914" spans="1:26" ht="19.5" customHeight="1" x14ac:dyDescent="0.2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</row>
    <row r="915" spans="1:26" ht="19.5" customHeight="1" x14ac:dyDescent="0.2">
      <c r="A915" s="145"/>
      <c r="B915" s="145"/>
      <c r="C915" s="145"/>
      <c r="D915" s="145"/>
      <c r="E915" s="145"/>
      <c r="F915" s="145"/>
      <c r="G915" s="145"/>
      <c r="H915" s="145"/>
      <c r="I915" s="145"/>
      <c r="J915" s="145"/>
      <c r="K915" s="145"/>
      <c r="L915" s="145"/>
      <c r="M915" s="145"/>
      <c r="N915" s="145"/>
      <c r="O915" s="145"/>
      <c r="P915" s="145"/>
      <c r="Q915" s="145"/>
      <c r="R915" s="145"/>
      <c r="S915" s="145"/>
      <c r="T915" s="145"/>
      <c r="U915" s="145"/>
      <c r="V915" s="145"/>
      <c r="W915" s="145"/>
      <c r="X915" s="145"/>
      <c r="Y915" s="145"/>
      <c r="Z915" s="145"/>
    </row>
    <row r="916" spans="1:26" ht="19.5" customHeight="1" x14ac:dyDescent="0.2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  <c r="Z916" s="145"/>
    </row>
    <row r="917" spans="1:26" ht="19.5" customHeight="1" x14ac:dyDescent="0.2">
      <c r="A917" s="145"/>
      <c r="B917" s="145"/>
      <c r="C917" s="145"/>
      <c r="D917" s="145"/>
      <c r="E917" s="145"/>
      <c r="F917" s="145"/>
      <c r="G917" s="145"/>
      <c r="H917" s="145"/>
      <c r="I917" s="145"/>
      <c r="J917" s="145"/>
      <c r="K917" s="145"/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</row>
    <row r="918" spans="1:26" ht="19.5" customHeight="1" x14ac:dyDescent="0.2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</row>
    <row r="919" spans="1:26" ht="19.5" customHeight="1" x14ac:dyDescent="0.2">
      <c r="A919" s="145"/>
      <c r="B919" s="145"/>
      <c r="C919" s="145"/>
      <c r="D919" s="145"/>
      <c r="E919" s="145"/>
      <c r="F919" s="145"/>
      <c r="G919" s="145"/>
      <c r="H919" s="145"/>
      <c r="I919" s="145"/>
      <c r="J919" s="145"/>
      <c r="K919" s="145"/>
      <c r="L919" s="145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</row>
    <row r="920" spans="1:26" ht="19.5" customHeight="1" x14ac:dyDescent="0.2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</row>
    <row r="921" spans="1:26" ht="19.5" customHeight="1" x14ac:dyDescent="0.2">
      <c r="A921" s="145"/>
      <c r="B921" s="145"/>
      <c r="C921" s="145"/>
      <c r="D921" s="145"/>
      <c r="E921" s="145"/>
      <c r="F921" s="145"/>
      <c r="G921" s="145"/>
      <c r="H921" s="145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</row>
    <row r="922" spans="1:26" ht="19.5" customHeight="1" x14ac:dyDescent="0.2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</row>
    <row r="923" spans="1:26" ht="19.5" customHeight="1" x14ac:dyDescent="0.2">
      <c r="A923" s="145"/>
      <c r="B923" s="145"/>
      <c r="C923" s="145"/>
      <c r="D923" s="145"/>
      <c r="E923" s="145"/>
      <c r="F923" s="145"/>
      <c r="G923" s="145"/>
      <c r="H923" s="145"/>
      <c r="I923" s="145"/>
      <c r="J923" s="145"/>
      <c r="K923" s="145"/>
      <c r="L923" s="145"/>
      <c r="M923" s="145"/>
      <c r="N923" s="145"/>
      <c r="O923" s="145"/>
      <c r="P923" s="145"/>
      <c r="Q923" s="145"/>
      <c r="R923" s="145"/>
      <c r="S923" s="145"/>
      <c r="T923" s="145"/>
      <c r="U923" s="145"/>
      <c r="V923" s="145"/>
      <c r="W923" s="145"/>
      <c r="X923" s="145"/>
      <c r="Y923" s="145"/>
      <c r="Z923" s="145"/>
    </row>
    <row r="924" spans="1:26" ht="19.5" customHeight="1" x14ac:dyDescent="0.2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  <c r="Z924" s="145"/>
    </row>
    <row r="925" spans="1:26" ht="19.5" customHeight="1" x14ac:dyDescent="0.2">
      <c r="A925" s="145"/>
      <c r="B925" s="145"/>
      <c r="C925" s="145"/>
      <c r="D925" s="145"/>
      <c r="E925" s="145"/>
      <c r="F925" s="145"/>
      <c r="G925" s="145"/>
      <c r="H925" s="145"/>
      <c r="I925" s="145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</row>
    <row r="926" spans="1:26" ht="19.5" customHeight="1" x14ac:dyDescent="0.2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</row>
    <row r="927" spans="1:26" ht="19.5" customHeight="1" x14ac:dyDescent="0.2">
      <c r="A927" s="145"/>
      <c r="B927" s="145"/>
      <c r="C927" s="145"/>
      <c r="D927" s="145"/>
      <c r="E927" s="145"/>
      <c r="F927" s="145"/>
      <c r="G927" s="145"/>
      <c r="H927" s="145"/>
      <c r="I927" s="145"/>
      <c r="J927" s="145"/>
      <c r="K927" s="145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</row>
    <row r="928" spans="1:26" ht="19.5" customHeight="1" x14ac:dyDescent="0.2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</row>
    <row r="929" spans="1:26" ht="19.5" customHeight="1" x14ac:dyDescent="0.2">
      <c r="A929" s="145"/>
      <c r="B929" s="145"/>
      <c r="C929" s="145"/>
      <c r="D929" s="145"/>
      <c r="E929" s="145"/>
      <c r="F929" s="145"/>
      <c r="G929" s="145"/>
      <c r="H929" s="145"/>
      <c r="I929" s="145"/>
      <c r="J929" s="145"/>
      <c r="K929" s="145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</row>
    <row r="930" spans="1:26" ht="19.5" customHeight="1" x14ac:dyDescent="0.2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</row>
    <row r="931" spans="1:26" ht="19.5" customHeight="1" x14ac:dyDescent="0.2">
      <c r="A931" s="145"/>
      <c r="B931" s="145"/>
      <c r="C931" s="145"/>
      <c r="D931" s="145"/>
      <c r="E931" s="145"/>
      <c r="F931" s="145"/>
      <c r="G931" s="145"/>
      <c r="H931" s="145"/>
      <c r="I931" s="145"/>
      <c r="J931" s="145"/>
      <c r="K931" s="145"/>
      <c r="L931" s="145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</row>
    <row r="932" spans="1:26" ht="19.5" customHeight="1" x14ac:dyDescent="0.2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</row>
    <row r="933" spans="1:26" ht="19.5" customHeight="1" x14ac:dyDescent="0.2">
      <c r="A933" s="145"/>
      <c r="B933" s="145"/>
      <c r="C933" s="145"/>
      <c r="D933" s="145"/>
      <c r="E933" s="145"/>
      <c r="F933" s="145"/>
      <c r="G933" s="145"/>
      <c r="H933" s="145"/>
      <c r="I933" s="145"/>
      <c r="J933" s="145"/>
      <c r="K933" s="145"/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</row>
    <row r="934" spans="1:26" ht="19.5" customHeight="1" x14ac:dyDescent="0.2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</row>
    <row r="935" spans="1:26" ht="19.5" customHeight="1" x14ac:dyDescent="0.2">
      <c r="A935" s="145"/>
      <c r="B935" s="145"/>
      <c r="C935" s="145"/>
      <c r="D935" s="145"/>
      <c r="E935" s="145"/>
      <c r="F935" s="145"/>
      <c r="G935" s="145"/>
      <c r="H935" s="145"/>
      <c r="I935" s="145"/>
      <c r="J935" s="145"/>
      <c r="K935" s="145"/>
      <c r="L935" s="145"/>
      <c r="M935" s="145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  <c r="Z935" s="145"/>
    </row>
    <row r="936" spans="1:26" ht="19.5" customHeight="1" x14ac:dyDescent="0.2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  <c r="Z936" s="145"/>
    </row>
    <row r="937" spans="1:26" ht="19.5" customHeight="1" x14ac:dyDescent="0.2">
      <c r="A937" s="145"/>
      <c r="B937" s="145"/>
      <c r="C937" s="145"/>
      <c r="D937" s="145"/>
      <c r="E937" s="145"/>
      <c r="F937" s="145"/>
      <c r="G937" s="145"/>
      <c r="H937" s="145"/>
      <c r="I937" s="145"/>
      <c r="J937" s="145"/>
      <c r="K937" s="145"/>
      <c r="L937" s="145"/>
      <c r="M937" s="145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  <c r="Z937" s="145"/>
    </row>
    <row r="938" spans="1:26" ht="19.5" customHeight="1" x14ac:dyDescent="0.2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45"/>
      <c r="U938" s="145"/>
      <c r="V938" s="145"/>
      <c r="W938" s="145"/>
      <c r="X938" s="145"/>
      <c r="Y938" s="145"/>
      <c r="Z938" s="145"/>
    </row>
    <row r="939" spans="1:26" ht="19.5" customHeight="1" x14ac:dyDescent="0.2">
      <c r="A939" s="145"/>
      <c r="B939" s="145"/>
      <c r="C939" s="145"/>
      <c r="D939" s="145"/>
      <c r="E939" s="145"/>
      <c r="F939" s="145"/>
      <c r="G939" s="145"/>
      <c r="H939" s="145"/>
      <c r="I939" s="145"/>
      <c r="J939" s="145"/>
      <c r="K939" s="145"/>
      <c r="L939" s="145"/>
      <c r="M939" s="145"/>
      <c r="N939" s="145"/>
      <c r="O939" s="145"/>
      <c r="P939" s="145"/>
      <c r="Q939" s="145"/>
      <c r="R939" s="145"/>
      <c r="S939" s="145"/>
      <c r="T939" s="145"/>
      <c r="U939" s="145"/>
      <c r="V939" s="145"/>
      <c r="W939" s="145"/>
      <c r="X939" s="145"/>
      <c r="Y939" s="145"/>
      <c r="Z939" s="145"/>
    </row>
    <row r="940" spans="1:26" ht="19.5" customHeight="1" x14ac:dyDescent="0.2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45"/>
      <c r="U940" s="145"/>
      <c r="V940" s="145"/>
      <c r="W940" s="145"/>
      <c r="X940" s="145"/>
      <c r="Y940" s="145"/>
      <c r="Z940" s="145"/>
    </row>
    <row r="941" spans="1:26" ht="19.5" customHeight="1" x14ac:dyDescent="0.2">
      <c r="A941" s="145"/>
      <c r="B941" s="145"/>
      <c r="C941" s="145"/>
      <c r="D941" s="145"/>
      <c r="E941" s="145"/>
      <c r="F941" s="145"/>
      <c r="G941" s="145"/>
      <c r="H941" s="145"/>
      <c r="I941" s="145"/>
      <c r="J941" s="145"/>
      <c r="K941" s="145"/>
      <c r="L941" s="145"/>
      <c r="M941" s="145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  <c r="Z941" s="145"/>
    </row>
    <row r="942" spans="1:26" ht="19.5" customHeight="1" x14ac:dyDescent="0.2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  <c r="Z942" s="145"/>
    </row>
    <row r="943" spans="1:26" ht="19.5" customHeight="1" x14ac:dyDescent="0.2">
      <c r="A943" s="145"/>
      <c r="B943" s="145"/>
      <c r="C943" s="145"/>
      <c r="D943" s="145"/>
      <c r="E943" s="145"/>
      <c r="F943" s="145"/>
      <c r="G943" s="145"/>
      <c r="H943" s="145"/>
      <c r="I943" s="145"/>
      <c r="J943" s="145"/>
      <c r="K943" s="145"/>
      <c r="L943" s="145"/>
      <c r="M943" s="145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  <c r="Z943" s="145"/>
    </row>
    <row r="944" spans="1:26" ht="19.5" customHeight="1" x14ac:dyDescent="0.2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45"/>
      <c r="U944" s="145"/>
      <c r="V944" s="145"/>
      <c r="W944" s="145"/>
      <c r="X944" s="145"/>
      <c r="Y944" s="145"/>
      <c r="Z944" s="145"/>
    </row>
    <row r="945" spans="1:26" ht="19.5" customHeight="1" x14ac:dyDescent="0.2">
      <c r="A945" s="145"/>
      <c r="B945" s="145"/>
      <c r="C945" s="145"/>
      <c r="D945" s="145"/>
      <c r="E945" s="145"/>
      <c r="F945" s="145"/>
      <c r="G945" s="145"/>
      <c r="H945" s="145"/>
      <c r="I945" s="145"/>
      <c r="J945" s="145"/>
      <c r="K945" s="145"/>
      <c r="L945" s="145"/>
      <c r="M945" s="145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  <c r="Z945" s="145"/>
    </row>
    <row r="946" spans="1:26" ht="19.5" customHeight="1" x14ac:dyDescent="0.2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</row>
    <row r="947" spans="1:26" ht="19.5" customHeight="1" x14ac:dyDescent="0.2">
      <c r="A947" s="145"/>
      <c r="B947" s="145"/>
      <c r="C947" s="145"/>
      <c r="D947" s="145"/>
      <c r="E947" s="145"/>
      <c r="F947" s="145"/>
      <c r="G947" s="145"/>
      <c r="H947" s="145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</row>
    <row r="948" spans="1:26" ht="19.5" customHeight="1" x14ac:dyDescent="0.2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</row>
    <row r="949" spans="1:26" ht="19.5" customHeight="1" x14ac:dyDescent="0.2">
      <c r="A949" s="145"/>
      <c r="B949" s="145"/>
      <c r="C949" s="145"/>
      <c r="D949" s="145"/>
      <c r="E949" s="145"/>
      <c r="F949" s="145"/>
      <c r="G949" s="145"/>
      <c r="H949" s="145"/>
      <c r="I949" s="145"/>
      <c r="J949" s="145"/>
      <c r="K949" s="145"/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</row>
    <row r="950" spans="1:26" ht="19.5" customHeight="1" x14ac:dyDescent="0.2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  <c r="Z950" s="145"/>
    </row>
    <row r="951" spans="1:26" ht="19.5" customHeight="1" x14ac:dyDescent="0.2">
      <c r="A951" s="145"/>
      <c r="B951" s="145"/>
      <c r="C951" s="145"/>
      <c r="D951" s="145"/>
      <c r="E951" s="145"/>
      <c r="F951" s="145"/>
      <c r="G951" s="145"/>
      <c r="H951" s="145"/>
      <c r="I951" s="145"/>
      <c r="J951" s="145"/>
      <c r="K951" s="145"/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  <c r="Z951" s="145"/>
    </row>
    <row r="952" spans="1:26" ht="19.5" customHeight="1" x14ac:dyDescent="0.2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</row>
    <row r="953" spans="1:26" ht="19.5" customHeight="1" x14ac:dyDescent="0.2">
      <c r="A953" s="145"/>
      <c r="B953" s="145"/>
      <c r="C953" s="145"/>
      <c r="D953" s="145"/>
      <c r="E953" s="145"/>
      <c r="F953" s="145"/>
      <c r="G953" s="145"/>
      <c r="H953" s="145"/>
      <c r="I953" s="145"/>
      <c r="J953" s="145"/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</row>
    <row r="954" spans="1:26" ht="19.5" customHeight="1" x14ac:dyDescent="0.2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  <c r="Z954" s="145"/>
    </row>
    <row r="955" spans="1:26" ht="19.5" customHeight="1" x14ac:dyDescent="0.2">
      <c r="A955" s="145"/>
      <c r="B955" s="145"/>
      <c r="C955" s="145"/>
      <c r="D955" s="145"/>
      <c r="E955" s="145"/>
      <c r="F955" s="145"/>
      <c r="G955" s="145"/>
      <c r="H955" s="145"/>
      <c r="I955" s="145"/>
      <c r="J955" s="145"/>
      <c r="K955" s="145"/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  <c r="Z955" s="145"/>
    </row>
    <row r="956" spans="1:26" ht="19.5" customHeight="1" x14ac:dyDescent="0.2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45"/>
      <c r="U956" s="145"/>
      <c r="V956" s="145"/>
      <c r="W956" s="145"/>
      <c r="X956" s="145"/>
      <c r="Y956" s="145"/>
      <c r="Z956" s="145"/>
    </row>
    <row r="957" spans="1:26" ht="19.5" customHeight="1" x14ac:dyDescent="0.2">
      <c r="A957" s="145"/>
      <c r="B957" s="145"/>
      <c r="C957" s="145"/>
      <c r="D957" s="145"/>
      <c r="E957" s="145"/>
      <c r="F957" s="145"/>
      <c r="G957" s="145"/>
      <c r="H957" s="145"/>
      <c r="I957" s="145"/>
      <c r="J957" s="145"/>
      <c r="K957" s="145"/>
      <c r="L957" s="145"/>
      <c r="M957" s="145"/>
      <c r="N957" s="145"/>
      <c r="O957" s="145"/>
      <c r="P957" s="145"/>
      <c r="Q957" s="145"/>
      <c r="R957" s="145"/>
      <c r="S957" s="145"/>
      <c r="T957" s="145"/>
      <c r="U957" s="145"/>
      <c r="V957" s="145"/>
      <c r="W957" s="145"/>
      <c r="X957" s="145"/>
      <c r="Y957" s="145"/>
      <c r="Z957" s="145"/>
    </row>
    <row r="958" spans="1:26" ht="19.5" customHeight="1" x14ac:dyDescent="0.2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45"/>
      <c r="U958" s="145"/>
      <c r="V958" s="145"/>
      <c r="W958" s="145"/>
      <c r="X958" s="145"/>
      <c r="Y958" s="145"/>
      <c r="Z958" s="145"/>
    </row>
    <row r="959" spans="1:26" ht="19.5" customHeight="1" x14ac:dyDescent="0.2">
      <c r="A959" s="145"/>
      <c r="B959" s="145"/>
      <c r="C959" s="145"/>
      <c r="D959" s="145"/>
      <c r="E959" s="145"/>
      <c r="F959" s="145"/>
      <c r="G959" s="145"/>
      <c r="H959" s="145"/>
      <c r="I959" s="145"/>
      <c r="J959" s="145"/>
      <c r="K959" s="145"/>
      <c r="L959" s="145"/>
      <c r="M959" s="145"/>
      <c r="N959" s="145"/>
      <c r="O959" s="145"/>
      <c r="P959" s="145"/>
      <c r="Q959" s="145"/>
      <c r="R959" s="145"/>
      <c r="S959" s="145"/>
      <c r="T959" s="145"/>
      <c r="U959" s="145"/>
      <c r="V959" s="145"/>
      <c r="W959" s="145"/>
      <c r="X959" s="145"/>
      <c r="Y959" s="145"/>
      <c r="Z959" s="145"/>
    </row>
    <row r="960" spans="1:26" ht="19.5" customHeight="1" x14ac:dyDescent="0.2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45"/>
      <c r="U960" s="145"/>
      <c r="V960" s="145"/>
      <c r="W960" s="145"/>
      <c r="X960" s="145"/>
      <c r="Y960" s="145"/>
      <c r="Z960" s="145"/>
    </row>
    <row r="961" spans="1:26" ht="19.5" customHeight="1" x14ac:dyDescent="0.2">
      <c r="A961" s="145"/>
      <c r="B961" s="145"/>
      <c r="C961" s="145"/>
      <c r="D961" s="145"/>
      <c r="E961" s="145"/>
      <c r="F961" s="145"/>
      <c r="G961" s="145"/>
      <c r="H961" s="145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  <c r="Z961" s="145"/>
    </row>
    <row r="962" spans="1:26" ht="19.5" customHeight="1" x14ac:dyDescent="0.2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  <c r="Z962" s="145"/>
    </row>
    <row r="963" spans="1:26" ht="19.5" customHeight="1" x14ac:dyDescent="0.2">
      <c r="A963" s="145"/>
      <c r="B963" s="145"/>
      <c r="C963" s="145"/>
      <c r="D963" s="145"/>
      <c r="E963" s="145"/>
      <c r="F963" s="145"/>
      <c r="G963" s="145"/>
      <c r="H963" s="145"/>
      <c r="I963" s="145"/>
      <c r="J963" s="145"/>
      <c r="K963" s="145"/>
      <c r="L963" s="145"/>
      <c r="M963" s="145"/>
      <c r="N963" s="145"/>
      <c r="O963" s="145"/>
      <c r="P963" s="145"/>
      <c r="Q963" s="145"/>
      <c r="R963" s="145"/>
      <c r="S963" s="145"/>
      <c r="T963" s="145"/>
      <c r="U963" s="145"/>
      <c r="V963" s="145"/>
      <c r="W963" s="145"/>
      <c r="X963" s="145"/>
      <c r="Y963" s="145"/>
      <c r="Z963" s="145"/>
    </row>
    <row r="964" spans="1:26" ht="19.5" customHeight="1" x14ac:dyDescent="0.2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45"/>
      <c r="U964" s="145"/>
      <c r="V964" s="145"/>
      <c r="W964" s="145"/>
      <c r="X964" s="145"/>
      <c r="Y964" s="145"/>
      <c r="Z964" s="145"/>
    </row>
    <row r="965" spans="1:26" ht="19.5" customHeight="1" x14ac:dyDescent="0.2">
      <c r="A965" s="145"/>
      <c r="B965" s="145"/>
      <c r="C965" s="145"/>
      <c r="D965" s="145"/>
      <c r="E965" s="145"/>
      <c r="F965" s="145"/>
      <c r="G965" s="145"/>
      <c r="H965" s="145"/>
      <c r="I965" s="145"/>
      <c r="J965" s="145"/>
      <c r="K965" s="145"/>
      <c r="L965" s="145"/>
      <c r="M965" s="145"/>
      <c r="N965" s="145"/>
      <c r="O965" s="145"/>
      <c r="P965" s="145"/>
      <c r="Q965" s="145"/>
      <c r="R965" s="145"/>
      <c r="S965" s="145"/>
      <c r="T965" s="145"/>
      <c r="U965" s="145"/>
      <c r="V965" s="145"/>
      <c r="W965" s="145"/>
      <c r="X965" s="145"/>
      <c r="Y965" s="145"/>
      <c r="Z965" s="145"/>
    </row>
    <row r="966" spans="1:26" ht="19.5" customHeight="1" x14ac:dyDescent="0.2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45"/>
      <c r="U966" s="145"/>
      <c r="V966" s="145"/>
      <c r="W966" s="145"/>
      <c r="X966" s="145"/>
      <c r="Y966" s="145"/>
      <c r="Z966" s="145"/>
    </row>
    <row r="967" spans="1:26" ht="19.5" customHeight="1" x14ac:dyDescent="0.2">
      <c r="A967" s="145"/>
      <c r="B967" s="145"/>
      <c r="C967" s="145"/>
      <c r="D967" s="145"/>
      <c r="E967" s="145"/>
      <c r="F967" s="145"/>
      <c r="G967" s="145"/>
      <c r="H967" s="145"/>
      <c r="I967" s="145"/>
      <c r="J967" s="145"/>
      <c r="K967" s="145"/>
      <c r="L967" s="145"/>
      <c r="M967" s="145"/>
      <c r="N967" s="145"/>
      <c r="O967" s="145"/>
      <c r="P967" s="145"/>
      <c r="Q967" s="145"/>
      <c r="R967" s="145"/>
      <c r="S967" s="145"/>
      <c r="T967" s="145"/>
      <c r="U967" s="145"/>
      <c r="V967" s="145"/>
      <c r="W967" s="145"/>
      <c r="X967" s="145"/>
      <c r="Y967" s="145"/>
      <c r="Z967" s="145"/>
    </row>
    <row r="968" spans="1:26" ht="19.5" customHeight="1" x14ac:dyDescent="0.2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</row>
    <row r="969" spans="1:26" ht="19.5" customHeight="1" x14ac:dyDescent="0.2">
      <c r="A969" s="145"/>
      <c r="B969" s="145"/>
      <c r="C969" s="145"/>
      <c r="D969" s="145"/>
      <c r="E969" s="145"/>
      <c r="F969" s="145"/>
      <c r="G969" s="145"/>
      <c r="H969" s="145"/>
      <c r="I969" s="145"/>
      <c r="J969" s="145"/>
      <c r="K969" s="145"/>
      <c r="L969" s="145"/>
      <c r="M969" s="145"/>
      <c r="N969" s="145"/>
      <c r="O969" s="145"/>
      <c r="P969" s="145"/>
      <c r="Q969" s="145"/>
      <c r="R969" s="145"/>
      <c r="S969" s="145"/>
      <c r="T969" s="145"/>
      <c r="U969" s="145"/>
      <c r="V969" s="145"/>
      <c r="W969" s="145"/>
      <c r="X969" s="145"/>
      <c r="Y969" s="145"/>
      <c r="Z969" s="145"/>
    </row>
    <row r="970" spans="1:26" ht="19.5" customHeight="1" x14ac:dyDescent="0.2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45"/>
      <c r="U970" s="145"/>
      <c r="V970" s="145"/>
      <c r="W970" s="145"/>
      <c r="X970" s="145"/>
      <c r="Y970" s="145"/>
      <c r="Z970" s="145"/>
    </row>
    <row r="971" spans="1:26" ht="19.5" customHeight="1" x14ac:dyDescent="0.2">
      <c r="A971" s="145"/>
      <c r="B971" s="145"/>
      <c r="C971" s="145"/>
      <c r="D971" s="145"/>
      <c r="E971" s="145"/>
      <c r="F971" s="145"/>
      <c r="G971" s="145"/>
      <c r="H971" s="145"/>
      <c r="I971" s="145"/>
      <c r="J971" s="145"/>
      <c r="K971" s="145"/>
      <c r="L971" s="145"/>
      <c r="M971" s="145"/>
      <c r="N971" s="145"/>
      <c r="O971" s="145"/>
      <c r="P971" s="145"/>
      <c r="Q971" s="145"/>
      <c r="R971" s="145"/>
      <c r="S971" s="145"/>
      <c r="T971" s="145"/>
      <c r="U971" s="145"/>
      <c r="V971" s="145"/>
      <c r="W971" s="145"/>
      <c r="X971" s="145"/>
      <c r="Y971" s="145"/>
      <c r="Z971" s="145"/>
    </row>
    <row r="972" spans="1:26" ht="19.5" customHeight="1" x14ac:dyDescent="0.2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45"/>
      <c r="U972" s="145"/>
      <c r="V972" s="145"/>
      <c r="W972" s="145"/>
      <c r="X972" s="145"/>
      <c r="Y972" s="145"/>
      <c r="Z972" s="145"/>
    </row>
    <row r="973" spans="1:26" ht="19.5" customHeight="1" x14ac:dyDescent="0.2">
      <c r="A973" s="145"/>
      <c r="B973" s="145"/>
      <c r="C973" s="145"/>
      <c r="D973" s="145"/>
      <c r="E973" s="145"/>
      <c r="F973" s="145"/>
      <c r="G973" s="145"/>
      <c r="H973" s="145"/>
      <c r="I973" s="145"/>
      <c r="J973" s="145"/>
      <c r="K973" s="145"/>
      <c r="L973" s="145"/>
      <c r="M973" s="145"/>
      <c r="N973" s="145"/>
      <c r="O973" s="145"/>
      <c r="P973" s="145"/>
      <c r="Q973" s="145"/>
      <c r="R973" s="145"/>
      <c r="S973" s="145"/>
      <c r="T973" s="145"/>
      <c r="U973" s="145"/>
      <c r="V973" s="145"/>
      <c r="W973" s="145"/>
      <c r="X973" s="145"/>
      <c r="Y973" s="145"/>
      <c r="Z973" s="145"/>
    </row>
    <row r="974" spans="1:26" ht="19.5" customHeight="1" x14ac:dyDescent="0.2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45"/>
      <c r="U974" s="145"/>
      <c r="V974" s="145"/>
      <c r="W974" s="145"/>
      <c r="X974" s="145"/>
      <c r="Y974" s="145"/>
      <c r="Z974" s="145"/>
    </row>
    <row r="975" spans="1:26" ht="19.5" customHeight="1" x14ac:dyDescent="0.2">
      <c r="A975" s="145"/>
      <c r="B975" s="145"/>
      <c r="C975" s="145"/>
      <c r="D975" s="145"/>
      <c r="E975" s="145"/>
      <c r="F975" s="145"/>
      <c r="G975" s="145"/>
      <c r="H975" s="145"/>
      <c r="I975" s="145"/>
      <c r="J975" s="145"/>
      <c r="K975" s="145"/>
      <c r="L975" s="145"/>
      <c r="M975" s="145"/>
      <c r="N975" s="145"/>
      <c r="O975" s="145"/>
      <c r="P975" s="145"/>
      <c r="Q975" s="145"/>
      <c r="R975" s="145"/>
      <c r="S975" s="145"/>
      <c r="T975" s="145"/>
      <c r="U975" s="145"/>
      <c r="V975" s="145"/>
      <c r="W975" s="145"/>
      <c r="X975" s="145"/>
      <c r="Y975" s="145"/>
      <c r="Z975" s="145"/>
    </row>
    <row r="976" spans="1:26" ht="19.5" customHeight="1" x14ac:dyDescent="0.2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45"/>
      <c r="U976" s="145"/>
      <c r="V976" s="145"/>
      <c r="W976" s="145"/>
      <c r="X976" s="145"/>
      <c r="Y976" s="145"/>
      <c r="Z976" s="145"/>
    </row>
    <row r="977" spans="1:26" ht="19.5" customHeight="1" x14ac:dyDescent="0.2">
      <c r="A977" s="145"/>
      <c r="B977" s="145"/>
      <c r="C977" s="145"/>
      <c r="D977" s="145"/>
      <c r="E977" s="145"/>
      <c r="F977" s="145"/>
      <c r="G977" s="145"/>
      <c r="H977" s="145"/>
      <c r="I977" s="145"/>
      <c r="J977" s="145"/>
      <c r="K977" s="145"/>
      <c r="L977" s="145"/>
      <c r="M977" s="145"/>
      <c r="N977" s="145"/>
      <c r="O977" s="145"/>
      <c r="P977" s="145"/>
      <c r="Q977" s="145"/>
      <c r="R977" s="145"/>
      <c r="S977" s="145"/>
      <c r="T977" s="145"/>
      <c r="U977" s="145"/>
      <c r="V977" s="145"/>
      <c r="W977" s="145"/>
      <c r="X977" s="145"/>
      <c r="Y977" s="145"/>
      <c r="Z977" s="145"/>
    </row>
    <row r="978" spans="1:26" ht="19.5" customHeight="1" x14ac:dyDescent="0.2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</row>
    <row r="979" spans="1:26" ht="19.5" customHeight="1" x14ac:dyDescent="0.2">
      <c r="A979" s="145"/>
      <c r="B979" s="145"/>
      <c r="C979" s="145"/>
      <c r="D979" s="145"/>
      <c r="E979" s="145"/>
      <c r="F979" s="145"/>
      <c r="G979" s="145"/>
      <c r="H979" s="145"/>
      <c r="I979" s="145"/>
      <c r="J979" s="145"/>
      <c r="K979" s="145"/>
      <c r="L979" s="145"/>
      <c r="M979" s="145"/>
      <c r="N979" s="145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</row>
    <row r="980" spans="1:26" ht="19.5" customHeight="1" x14ac:dyDescent="0.2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</row>
    <row r="981" spans="1:26" ht="19.5" customHeight="1" x14ac:dyDescent="0.2">
      <c r="A981" s="145"/>
      <c r="B981" s="145"/>
      <c r="C981" s="145"/>
      <c r="D981" s="145"/>
      <c r="E981" s="145"/>
      <c r="F981" s="145"/>
      <c r="G981" s="145"/>
      <c r="H981" s="145"/>
      <c r="I981" s="145"/>
      <c r="J981" s="145"/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</row>
    <row r="982" spans="1:26" ht="19.5" customHeight="1" x14ac:dyDescent="0.2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45"/>
      <c r="U982" s="145"/>
      <c r="V982" s="145"/>
      <c r="W982" s="145"/>
      <c r="X982" s="145"/>
      <c r="Y982" s="145"/>
      <c r="Z982" s="145"/>
    </row>
    <row r="983" spans="1:26" ht="19.5" customHeight="1" x14ac:dyDescent="0.2">
      <c r="A983" s="145"/>
      <c r="B983" s="145"/>
      <c r="C983" s="145"/>
      <c r="D983" s="145"/>
      <c r="E983" s="145"/>
      <c r="F983" s="145"/>
      <c r="G983" s="145"/>
      <c r="H983" s="145"/>
      <c r="I983" s="145"/>
      <c r="J983" s="145"/>
      <c r="K983" s="145"/>
      <c r="L983" s="145"/>
      <c r="M983" s="145"/>
      <c r="N983" s="145"/>
      <c r="O983" s="145"/>
      <c r="P983" s="145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</row>
    <row r="984" spans="1:26" ht="19.5" customHeight="1" x14ac:dyDescent="0.2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45"/>
      <c r="U984" s="145"/>
      <c r="V984" s="145"/>
      <c r="W984" s="145"/>
      <c r="X984" s="145"/>
      <c r="Y984" s="145"/>
      <c r="Z984" s="145"/>
    </row>
    <row r="985" spans="1:26" ht="19.5" customHeight="1" x14ac:dyDescent="0.2">
      <c r="A985" s="145"/>
      <c r="B985" s="145"/>
      <c r="C985" s="145"/>
      <c r="D985" s="145"/>
      <c r="E985" s="145"/>
      <c r="F985" s="145"/>
      <c r="G985" s="145"/>
      <c r="H985" s="145"/>
      <c r="I985" s="145"/>
      <c r="J985" s="145"/>
      <c r="K985" s="145"/>
      <c r="L985" s="145"/>
      <c r="M985" s="145"/>
      <c r="N985" s="145"/>
      <c r="O985" s="145"/>
      <c r="P985" s="145"/>
      <c r="Q985" s="145"/>
      <c r="R985" s="145"/>
      <c r="S985" s="145"/>
      <c r="T985" s="145"/>
      <c r="U985" s="145"/>
      <c r="V985" s="145"/>
      <c r="W985" s="145"/>
      <c r="X985" s="145"/>
      <c r="Y985" s="145"/>
      <c r="Z985" s="145"/>
    </row>
    <row r="986" spans="1:26" ht="19.5" customHeight="1" x14ac:dyDescent="0.2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45"/>
      <c r="U986" s="145"/>
      <c r="V986" s="145"/>
      <c r="W986" s="145"/>
      <c r="X986" s="145"/>
      <c r="Y986" s="145"/>
      <c r="Z986" s="145"/>
    </row>
    <row r="987" spans="1:26" ht="19.5" customHeight="1" x14ac:dyDescent="0.2">
      <c r="A987" s="145"/>
      <c r="B987" s="145"/>
      <c r="C987" s="145"/>
      <c r="D987" s="145"/>
      <c r="E987" s="145"/>
      <c r="F987" s="145"/>
      <c r="G987" s="145"/>
      <c r="H987" s="145"/>
      <c r="I987" s="145"/>
      <c r="J987" s="145"/>
      <c r="K987" s="145"/>
      <c r="L987" s="145"/>
      <c r="M987" s="145"/>
      <c r="N987" s="145"/>
      <c r="O987" s="145"/>
      <c r="P987" s="145"/>
      <c r="Q987" s="145"/>
      <c r="R987" s="145"/>
      <c r="S987" s="145"/>
      <c r="T987" s="145"/>
      <c r="U987" s="145"/>
      <c r="V987" s="145"/>
      <c r="W987" s="145"/>
      <c r="X987" s="145"/>
      <c r="Y987" s="145"/>
      <c r="Z987" s="145"/>
    </row>
    <row r="988" spans="1:26" ht="19.5" customHeight="1" x14ac:dyDescent="0.2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45"/>
      <c r="U988" s="145"/>
      <c r="V988" s="145"/>
      <c r="W988" s="145"/>
      <c r="X988" s="145"/>
      <c r="Y988" s="145"/>
      <c r="Z988" s="145"/>
    </row>
    <row r="989" spans="1:26" ht="19.5" customHeight="1" x14ac:dyDescent="0.2">
      <c r="A989" s="145"/>
      <c r="B989" s="145"/>
      <c r="C989" s="145"/>
      <c r="D989" s="145"/>
      <c r="E989" s="145"/>
      <c r="F989" s="145"/>
      <c r="G989" s="145"/>
      <c r="H989" s="145"/>
      <c r="I989" s="145"/>
      <c r="J989" s="145"/>
      <c r="K989" s="145"/>
      <c r="L989" s="145"/>
      <c r="M989" s="145"/>
      <c r="N989" s="145"/>
      <c r="O989" s="145"/>
      <c r="P989" s="145"/>
      <c r="Q989" s="145"/>
      <c r="R989" s="145"/>
      <c r="S989" s="145"/>
      <c r="T989" s="145"/>
      <c r="U989" s="145"/>
      <c r="V989" s="145"/>
      <c r="W989" s="145"/>
      <c r="X989" s="145"/>
      <c r="Y989" s="145"/>
      <c r="Z989" s="145"/>
    </row>
    <row r="990" spans="1:26" ht="19.5" customHeight="1" x14ac:dyDescent="0.2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45"/>
      <c r="U990" s="145"/>
      <c r="V990" s="145"/>
      <c r="W990" s="145"/>
      <c r="X990" s="145"/>
      <c r="Y990" s="145"/>
      <c r="Z990" s="145"/>
    </row>
    <row r="991" spans="1:26" ht="19.5" customHeight="1" x14ac:dyDescent="0.2">
      <c r="A991" s="145"/>
      <c r="B991" s="145"/>
      <c r="C991" s="145"/>
      <c r="D991" s="145"/>
      <c r="E991" s="145"/>
      <c r="F991" s="145"/>
      <c r="G991" s="145"/>
      <c r="H991" s="145"/>
      <c r="I991" s="145"/>
      <c r="J991" s="145"/>
      <c r="K991" s="145"/>
      <c r="L991" s="145"/>
      <c r="M991" s="145"/>
      <c r="N991" s="145"/>
      <c r="O991" s="145"/>
      <c r="P991" s="145"/>
      <c r="Q991" s="145"/>
      <c r="R991" s="145"/>
      <c r="S991" s="145"/>
      <c r="T991" s="145"/>
      <c r="U991" s="145"/>
      <c r="V991" s="145"/>
      <c r="W991" s="145"/>
      <c r="X991" s="145"/>
      <c r="Y991" s="145"/>
      <c r="Z991" s="145"/>
    </row>
    <row r="992" spans="1:26" ht="19.5" customHeight="1" x14ac:dyDescent="0.2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45"/>
      <c r="U992" s="145"/>
      <c r="V992" s="145"/>
      <c r="W992" s="145"/>
      <c r="X992" s="145"/>
      <c r="Y992" s="145"/>
      <c r="Z992" s="145"/>
    </row>
    <row r="993" spans="1:26" ht="19.5" customHeight="1" x14ac:dyDescent="0.2">
      <c r="A993" s="145"/>
      <c r="B993" s="145"/>
      <c r="C993" s="145"/>
      <c r="D993" s="145"/>
      <c r="E993" s="145"/>
      <c r="F993" s="145"/>
      <c r="G993" s="145"/>
      <c r="H993" s="145"/>
      <c r="I993" s="145"/>
      <c r="J993" s="145"/>
      <c r="K993" s="145"/>
      <c r="L993" s="145"/>
      <c r="M993" s="145"/>
      <c r="N993" s="145"/>
      <c r="O993" s="145"/>
      <c r="P993" s="145"/>
      <c r="Q993" s="145"/>
      <c r="R993" s="145"/>
      <c r="S993" s="145"/>
      <c r="T993" s="145"/>
      <c r="U993" s="145"/>
      <c r="V993" s="145"/>
      <c r="W993" s="145"/>
      <c r="X993" s="145"/>
      <c r="Y993" s="145"/>
      <c r="Z993" s="145"/>
    </row>
    <row r="994" spans="1:26" ht="19.5" customHeight="1" x14ac:dyDescent="0.2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45"/>
      <c r="U994" s="145"/>
      <c r="V994" s="145"/>
      <c r="W994" s="145"/>
      <c r="X994" s="145"/>
      <c r="Y994" s="145"/>
      <c r="Z994" s="145"/>
    </row>
    <row r="995" spans="1:26" ht="19.5" customHeight="1" x14ac:dyDescent="0.2">
      <c r="A995" s="145"/>
      <c r="B995" s="145"/>
      <c r="C995" s="145"/>
      <c r="D995" s="145"/>
      <c r="E995" s="145"/>
      <c r="F995" s="145"/>
      <c r="G995" s="145"/>
      <c r="H995" s="145"/>
      <c r="I995" s="145"/>
      <c r="J995" s="145"/>
      <c r="K995" s="145"/>
      <c r="L995" s="145"/>
      <c r="M995" s="145"/>
      <c r="N995" s="145"/>
      <c r="O995" s="145"/>
      <c r="P995" s="145"/>
      <c r="Q995" s="145"/>
      <c r="R995" s="145"/>
      <c r="S995" s="145"/>
      <c r="T995" s="145"/>
      <c r="U995" s="145"/>
      <c r="V995" s="145"/>
      <c r="W995" s="145"/>
      <c r="X995" s="145"/>
      <c r="Y995" s="145"/>
      <c r="Z995" s="145"/>
    </row>
    <row r="996" spans="1:26" ht="19.5" customHeight="1" x14ac:dyDescent="0.2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45"/>
      <c r="U996" s="145"/>
      <c r="V996" s="145"/>
      <c r="W996" s="145"/>
      <c r="X996" s="145"/>
      <c r="Y996" s="145"/>
      <c r="Z996" s="145"/>
    </row>
    <row r="997" spans="1:26" ht="19.5" customHeight="1" x14ac:dyDescent="0.2">
      <c r="A997" s="145"/>
      <c r="B997" s="145"/>
      <c r="C997" s="145"/>
      <c r="D997" s="145"/>
      <c r="E997" s="145"/>
      <c r="F997" s="145"/>
      <c r="G997" s="145"/>
      <c r="H997" s="145"/>
      <c r="I997" s="145"/>
      <c r="J997" s="145"/>
      <c r="K997" s="145"/>
      <c r="L997" s="145"/>
      <c r="M997" s="145"/>
      <c r="N997" s="145"/>
      <c r="O997" s="145"/>
      <c r="P997" s="145"/>
      <c r="Q997" s="145"/>
      <c r="R997" s="145"/>
      <c r="S997" s="145"/>
      <c r="T997" s="145"/>
      <c r="U997" s="145"/>
      <c r="V997" s="145"/>
      <c r="W997" s="145"/>
      <c r="X997" s="145"/>
      <c r="Y997" s="145"/>
      <c r="Z997" s="145"/>
    </row>
    <row r="998" spans="1:26" ht="19.5" customHeight="1" x14ac:dyDescent="0.2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45"/>
      <c r="U998" s="145"/>
      <c r="V998" s="145"/>
      <c r="W998" s="145"/>
      <c r="X998" s="145"/>
      <c r="Y998" s="145"/>
      <c r="Z998" s="145"/>
    </row>
    <row r="999" spans="1:26" ht="19.5" customHeight="1" x14ac:dyDescent="0.2">
      <c r="A999" s="145"/>
      <c r="B999" s="145"/>
      <c r="C999" s="145"/>
      <c r="D999" s="145"/>
      <c r="E999" s="145"/>
      <c r="F999" s="145"/>
      <c r="G999" s="145"/>
      <c r="H999" s="145"/>
      <c r="I999" s="145"/>
      <c r="J999" s="145"/>
      <c r="K999" s="145"/>
      <c r="L999" s="145"/>
      <c r="M999" s="145"/>
      <c r="N999" s="145"/>
      <c r="O999" s="145"/>
      <c r="P999" s="145"/>
      <c r="Q999" s="145"/>
      <c r="R999" s="145"/>
      <c r="S999" s="145"/>
      <c r="T999" s="145"/>
      <c r="U999" s="145"/>
      <c r="V999" s="145"/>
      <c r="W999" s="145"/>
      <c r="X999" s="145"/>
      <c r="Y999" s="145"/>
      <c r="Z999" s="145"/>
    </row>
    <row r="1000" spans="1:26" ht="19.5" customHeight="1" x14ac:dyDescent="0.2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45"/>
      <c r="U1000" s="145"/>
      <c r="V1000" s="145"/>
      <c r="W1000" s="145"/>
      <c r="X1000" s="145"/>
      <c r="Y1000" s="145"/>
      <c r="Z1000" s="145"/>
    </row>
  </sheetData>
  <mergeCells count="1">
    <mergeCell ref="A1:B1"/>
  </mergeCells>
  <pageMargins left="0.90551181102362199" right="0.51181102362204722" top="0.74803149606299213" bottom="0.74803149606299213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703125" defaultRowHeight="15" customHeight="1" x14ac:dyDescent="0.2"/>
  <cols>
    <col min="1" max="1" width="70.42578125" customWidth="1"/>
    <col min="2" max="3" width="9.140625" customWidth="1"/>
    <col min="4" max="4" width="12.85546875" customWidth="1"/>
    <col min="5" max="26" width="9.140625" customWidth="1"/>
  </cols>
  <sheetData>
    <row r="1" spans="1:26" ht="12.75" customHeight="1" x14ac:dyDescent="0.25">
      <c r="A1" s="245" t="s">
        <v>315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26" ht="12.75" customHeight="1" x14ac:dyDescent="0.2">
      <c r="A2" s="246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spans="1:26" ht="12.75" customHeight="1" x14ac:dyDescent="0.2">
      <c r="A3" s="246" t="s">
        <v>316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</row>
    <row r="4" spans="1:26" ht="12.75" customHeight="1" x14ac:dyDescent="0.2">
      <c r="A4" s="246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6" ht="12.75" customHeight="1" x14ac:dyDescent="0.2">
      <c r="A5" s="246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</row>
    <row r="6" spans="1:26" ht="12.75" customHeight="1" x14ac:dyDescent="0.2">
      <c r="A6" s="246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</row>
    <row r="7" spans="1:26" ht="12.75" customHeight="1" x14ac:dyDescent="0.2">
      <c r="A7" s="246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</row>
    <row r="8" spans="1:26" ht="12.75" customHeight="1" x14ac:dyDescent="0.2">
      <c r="A8" s="246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</row>
    <row r="9" spans="1:26" ht="12.75" customHeight="1" x14ac:dyDescent="0.2">
      <c r="A9" s="246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 spans="1:26" ht="12.75" customHeight="1" x14ac:dyDescent="0.2">
      <c r="A10" s="246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ht="12.75" customHeight="1" x14ac:dyDescent="0.2">
      <c r="A11" s="246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ht="12.75" customHeight="1" x14ac:dyDescent="0.35">
      <c r="A12" s="247" t="s">
        <v>317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ht="12.75" customHeight="1" x14ac:dyDescent="0.2">
      <c r="A13" s="247" t="s">
        <v>318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ht="12.75" customHeight="1" x14ac:dyDescent="0.2">
      <c r="A14" s="247" t="s">
        <v>319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ht="12.75" customHeight="1" x14ac:dyDescent="0.35">
      <c r="A15" s="247" t="s">
        <v>320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ht="12.75" customHeight="1" x14ac:dyDescent="0.35">
      <c r="A16" s="247" t="s">
        <v>321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ht="12.75" customHeight="1" x14ac:dyDescent="0.2">
      <c r="A17" s="248" t="s">
        <v>322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ht="12.75" customHeight="1" x14ac:dyDescent="0.2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pans="1:26" ht="12.75" customHeight="1" x14ac:dyDescent="0.2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ht="12.75" customHeight="1" x14ac:dyDescent="0.2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ht="12.75" customHeight="1" x14ac:dyDescent="0.2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ht="12.75" customHeight="1" x14ac:dyDescent="0.2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26" ht="12.75" customHeight="1" x14ac:dyDescent="0.2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ht="12.75" customHeight="1" x14ac:dyDescent="0.2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ht="12.75" customHeight="1" x14ac:dyDescent="0.2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ht="12.75" customHeight="1" x14ac:dyDescent="0.2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spans="1:26" ht="12.75" customHeight="1" x14ac:dyDescent="0.2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ht="12.75" customHeight="1" x14ac:dyDescent="0.2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  <row r="29" spans="1:26" ht="12.75" customHeight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1:26" ht="12.75" customHeight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spans="1:26" ht="12.75" customHeight="1" x14ac:dyDescent="0.2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1:26" ht="12.75" customHeight="1" x14ac:dyDescent="0.2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1:26" ht="12.75" customHeight="1" x14ac:dyDescent="0.2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 ht="12.75" customHeight="1" x14ac:dyDescent="0.2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 ht="12.75" customHeight="1" x14ac:dyDescent="0.2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 ht="12.75" customHeight="1" x14ac:dyDescent="0.2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 ht="12.75" customHeight="1" x14ac:dyDescent="0.2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  <row r="38" spans="1:26" ht="12.75" customHeight="1" x14ac:dyDescent="0.2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spans="1:26" ht="12.75" customHeight="1" x14ac:dyDescent="0.2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spans="1:26" ht="12.75" customHeight="1" x14ac:dyDescent="0.2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</row>
    <row r="41" spans="1:26" ht="12.75" customHeight="1" x14ac:dyDescent="0.2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</row>
    <row r="42" spans="1:26" ht="12.75" customHeight="1" x14ac:dyDescent="0.2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</row>
    <row r="43" spans="1:26" ht="12.75" customHeight="1" x14ac:dyDescent="0.2">
      <c r="A43" s="145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</row>
    <row r="44" spans="1:26" ht="12.75" customHeight="1" x14ac:dyDescent="0.2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</row>
    <row r="45" spans="1:26" ht="12.75" customHeight="1" x14ac:dyDescent="0.2">
      <c r="A45" s="145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</row>
    <row r="46" spans="1:26" ht="12.75" customHeight="1" x14ac:dyDescent="0.2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</row>
    <row r="47" spans="1:26" ht="12.75" customHeight="1" x14ac:dyDescent="0.2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</row>
    <row r="48" spans="1:26" ht="12.75" customHeight="1" x14ac:dyDescent="0.2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</row>
    <row r="49" spans="1:26" ht="12.75" customHeight="1" x14ac:dyDescent="0.2">
      <c r="A49" s="145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</row>
    <row r="50" spans="1:26" ht="12.75" customHeight="1" x14ac:dyDescent="0.2">
      <c r="A50" s="145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</row>
    <row r="51" spans="1:26" ht="12.75" customHeight="1" x14ac:dyDescent="0.2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</row>
    <row r="52" spans="1:26" ht="12.75" customHeight="1" x14ac:dyDescent="0.2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</row>
    <row r="53" spans="1:26" ht="12.75" customHeight="1" x14ac:dyDescent="0.2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</row>
    <row r="54" spans="1:26" ht="12.75" customHeight="1" x14ac:dyDescent="0.2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</row>
    <row r="55" spans="1:26" ht="12.75" customHeight="1" x14ac:dyDescent="0.2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</row>
    <row r="56" spans="1:26" ht="12.75" customHeight="1" x14ac:dyDescent="0.2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</row>
    <row r="57" spans="1:26" ht="12.75" customHeight="1" x14ac:dyDescent="0.2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</row>
    <row r="58" spans="1:26" ht="12.75" customHeight="1" x14ac:dyDescent="0.2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</row>
    <row r="59" spans="1:26" ht="12.75" customHeight="1" x14ac:dyDescent="0.2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</row>
    <row r="60" spans="1:26" ht="12.75" customHeight="1" x14ac:dyDescent="0.2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</row>
    <row r="61" spans="1:26" ht="12.75" customHeight="1" x14ac:dyDescent="0.2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</row>
    <row r="62" spans="1:26" ht="12.75" customHeight="1" x14ac:dyDescent="0.2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</row>
    <row r="63" spans="1:26" ht="12.75" customHeight="1" x14ac:dyDescent="0.2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</row>
    <row r="64" spans="1:26" ht="12.75" customHeight="1" x14ac:dyDescent="0.2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</row>
    <row r="65" spans="1:26" ht="12.75" customHeight="1" x14ac:dyDescent="0.2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</row>
    <row r="66" spans="1:26" ht="12.75" customHeight="1" x14ac:dyDescent="0.2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</row>
    <row r="67" spans="1:26" ht="12.75" customHeight="1" x14ac:dyDescent="0.2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</row>
    <row r="68" spans="1:26" ht="12.75" customHeight="1" x14ac:dyDescent="0.2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</row>
    <row r="69" spans="1:26" ht="12.75" customHeight="1" x14ac:dyDescent="0.2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</row>
    <row r="70" spans="1:26" ht="12.75" customHeight="1" x14ac:dyDescent="0.2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</row>
    <row r="71" spans="1:26" ht="12.75" customHeight="1" x14ac:dyDescent="0.2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</row>
    <row r="72" spans="1:26" ht="12.75" customHeight="1" x14ac:dyDescent="0.2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</row>
    <row r="73" spans="1:26" ht="12.75" customHeight="1" x14ac:dyDescent="0.2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</row>
    <row r="74" spans="1:26" ht="12.75" customHeight="1" x14ac:dyDescent="0.2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</row>
    <row r="75" spans="1:26" ht="12.75" customHeight="1" x14ac:dyDescent="0.2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</row>
    <row r="76" spans="1:26" ht="12.75" customHeight="1" x14ac:dyDescent="0.2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</row>
    <row r="77" spans="1:26" ht="12.75" customHeight="1" x14ac:dyDescent="0.2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</row>
    <row r="78" spans="1:26" ht="12.75" customHeight="1" x14ac:dyDescent="0.2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</row>
    <row r="79" spans="1:26" ht="12.75" customHeight="1" x14ac:dyDescent="0.2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</row>
    <row r="80" spans="1:26" ht="12.75" customHeight="1" x14ac:dyDescent="0.2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</row>
    <row r="81" spans="1:26" ht="12.75" customHeight="1" x14ac:dyDescent="0.2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</row>
    <row r="82" spans="1:26" ht="12.75" customHeight="1" x14ac:dyDescent="0.2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</row>
    <row r="83" spans="1:26" ht="12.75" customHeight="1" x14ac:dyDescent="0.2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</row>
    <row r="84" spans="1:26" ht="12.75" customHeight="1" x14ac:dyDescent="0.2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</row>
    <row r="85" spans="1:26" ht="12.75" customHeight="1" x14ac:dyDescent="0.2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</row>
    <row r="86" spans="1:26" ht="12.75" customHeight="1" x14ac:dyDescent="0.2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</row>
    <row r="87" spans="1:26" ht="12.75" customHeight="1" x14ac:dyDescent="0.2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</row>
    <row r="88" spans="1:26" ht="12.75" customHeight="1" x14ac:dyDescent="0.2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</row>
    <row r="89" spans="1:26" ht="12.75" customHeight="1" x14ac:dyDescent="0.2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</row>
    <row r="90" spans="1:26" ht="12.75" customHeight="1" x14ac:dyDescent="0.2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</row>
    <row r="91" spans="1:26" ht="12.75" customHeight="1" x14ac:dyDescent="0.2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</row>
    <row r="92" spans="1:26" ht="12.75" customHeight="1" x14ac:dyDescent="0.2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</row>
    <row r="93" spans="1:26" ht="12.75" customHeight="1" x14ac:dyDescent="0.2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</row>
    <row r="94" spans="1:26" ht="12.75" customHeight="1" x14ac:dyDescent="0.2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</row>
    <row r="95" spans="1:26" ht="12.75" customHeight="1" x14ac:dyDescent="0.2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</row>
    <row r="96" spans="1:26" ht="12.75" customHeight="1" x14ac:dyDescent="0.2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</row>
    <row r="97" spans="1:26" ht="12.75" customHeight="1" x14ac:dyDescent="0.2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</row>
    <row r="98" spans="1:26" ht="12.75" customHeight="1" x14ac:dyDescent="0.2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</row>
    <row r="99" spans="1:26" ht="12.75" customHeight="1" x14ac:dyDescent="0.2">
      <c r="A99" s="145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</row>
    <row r="100" spans="1:26" ht="12.75" customHeight="1" x14ac:dyDescent="0.2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</row>
    <row r="101" spans="1:26" ht="12.75" customHeight="1" x14ac:dyDescent="0.2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</row>
    <row r="102" spans="1:26" ht="12.75" customHeight="1" x14ac:dyDescent="0.2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</row>
    <row r="103" spans="1:26" ht="12.75" customHeight="1" x14ac:dyDescent="0.2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</row>
    <row r="104" spans="1:26" ht="12.75" customHeight="1" x14ac:dyDescent="0.2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</row>
    <row r="105" spans="1:26" ht="12.75" customHeight="1" x14ac:dyDescent="0.2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spans="1:26" ht="12.75" customHeight="1" x14ac:dyDescent="0.2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:26" ht="12.75" customHeight="1" x14ac:dyDescent="0.2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:26" ht="12.75" customHeight="1" x14ac:dyDescent="0.2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:26" ht="12.75" customHeight="1" x14ac:dyDescent="0.2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:26" ht="12.75" customHeight="1" x14ac:dyDescent="0.2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:26" ht="12.75" customHeight="1" x14ac:dyDescent="0.2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:26" ht="12.75" customHeight="1" x14ac:dyDescent="0.2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:26" ht="12.75" customHeight="1" x14ac:dyDescent="0.2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:26" ht="12.75" customHeight="1" x14ac:dyDescent="0.2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spans="1:26" ht="12.75" customHeight="1" x14ac:dyDescent="0.2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</row>
    <row r="116" spans="1:26" ht="12.75" customHeight="1" x14ac:dyDescent="0.2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</row>
    <row r="117" spans="1:26" ht="12.75" customHeight="1" x14ac:dyDescent="0.2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</row>
    <row r="118" spans="1:26" ht="12.75" customHeight="1" x14ac:dyDescent="0.2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</row>
    <row r="119" spans="1:26" ht="12.75" customHeight="1" x14ac:dyDescent="0.2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</row>
    <row r="120" spans="1:26" ht="12.75" customHeight="1" x14ac:dyDescent="0.2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</row>
    <row r="121" spans="1:26" ht="12.75" customHeight="1" x14ac:dyDescent="0.2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</row>
    <row r="122" spans="1:26" ht="12.75" customHeight="1" x14ac:dyDescent="0.2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</row>
    <row r="123" spans="1:26" ht="12.75" customHeight="1" x14ac:dyDescent="0.2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</row>
    <row r="124" spans="1:26" ht="12.75" customHeight="1" x14ac:dyDescent="0.2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</row>
    <row r="125" spans="1:26" ht="12.75" customHeight="1" x14ac:dyDescent="0.2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</row>
    <row r="126" spans="1:26" ht="12.75" customHeight="1" x14ac:dyDescent="0.2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</row>
    <row r="127" spans="1:26" ht="12.75" customHeight="1" x14ac:dyDescent="0.2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</row>
    <row r="128" spans="1:26" ht="12.75" customHeight="1" x14ac:dyDescent="0.2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</row>
    <row r="129" spans="1:26" ht="12.75" customHeight="1" x14ac:dyDescent="0.2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</row>
    <row r="130" spans="1:26" ht="12.75" customHeight="1" x14ac:dyDescent="0.2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</row>
    <row r="131" spans="1:26" ht="12.75" customHeight="1" x14ac:dyDescent="0.2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</row>
    <row r="132" spans="1:26" ht="12.75" customHeight="1" x14ac:dyDescent="0.2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</row>
    <row r="133" spans="1:26" ht="12.75" customHeight="1" x14ac:dyDescent="0.2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</row>
    <row r="134" spans="1:26" ht="12.75" customHeight="1" x14ac:dyDescent="0.2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</row>
    <row r="135" spans="1:26" ht="12.75" customHeight="1" x14ac:dyDescent="0.2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</row>
    <row r="136" spans="1:26" ht="12.75" customHeight="1" x14ac:dyDescent="0.2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</row>
    <row r="137" spans="1:26" ht="12.75" customHeight="1" x14ac:dyDescent="0.2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</row>
    <row r="138" spans="1:26" ht="12.75" customHeight="1" x14ac:dyDescent="0.2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</row>
    <row r="139" spans="1:26" ht="12.75" customHeight="1" x14ac:dyDescent="0.2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</row>
    <row r="140" spans="1:26" ht="12.75" customHeight="1" x14ac:dyDescent="0.2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</row>
    <row r="141" spans="1:26" ht="12.75" customHeight="1" x14ac:dyDescent="0.2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</row>
    <row r="142" spans="1:26" ht="12.75" customHeight="1" x14ac:dyDescent="0.2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</row>
    <row r="143" spans="1:26" ht="12.75" customHeight="1" x14ac:dyDescent="0.2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</row>
    <row r="144" spans="1:26" ht="12.75" customHeight="1" x14ac:dyDescent="0.2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</row>
    <row r="145" spans="1:26" ht="12.75" customHeight="1" x14ac:dyDescent="0.2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</row>
    <row r="146" spans="1:26" ht="12.75" customHeight="1" x14ac:dyDescent="0.2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</row>
    <row r="147" spans="1:26" ht="12.75" customHeight="1" x14ac:dyDescent="0.2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</row>
    <row r="148" spans="1:26" ht="12.75" customHeight="1" x14ac:dyDescent="0.2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</row>
    <row r="149" spans="1:26" ht="12.75" customHeight="1" x14ac:dyDescent="0.2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</row>
    <row r="150" spans="1:26" ht="12.75" customHeight="1" x14ac:dyDescent="0.2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</row>
    <row r="151" spans="1:26" ht="12.75" customHeight="1" x14ac:dyDescent="0.2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</row>
    <row r="152" spans="1:26" ht="12.75" customHeight="1" x14ac:dyDescent="0.2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</row>
    <row r="153" spans="1:26" ht="12.75" customHeight="1" x14ac:dyDescent="0.2">
      <c r="A153" s="145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</row>
    <row r="154" spans="1:26" ht="12.75" customHeight="1" x14ac:dyDescent="0.2">
      <c r="A154" s="145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</row>
    <row r="155" spans="1:26" ht="12.75" customHeight="1" x14ac:dyDescent="0.2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</row>
    <row r="156" spans="1:26" ht="12.75" customHeight="1" x14ac:dyDescent="0.2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</row>
    <row r="157" spans="1:26" ht="12.75" customHeight="1" x14ac:dyDescent="0.2">
      <c r="A157" s="145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</row>
    <row r="158" spans="1:26" ht="12.75" customHeight="1" x14ac:dyDescent="0.2">
      <c r="A158" s="145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</row>
    <row r="159" spans="1:26" ht="12.75" customHeight="1" x14ac:dyDescent="0.2">
      <c r="A159" s="145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</row>
    <row r="160" spans="1:26" ht="12.75" customHeight="1" x14ac:dyDescent="0.2">
      <c r="A160" s="145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</row>
    <row r="161" spans="1:26" ht="12.75" customHeight="1" x14ac:dyDescent="0.2">
      <c r="A161" s="145"/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</row>
    <row r="162" spans="1:26" ht="12.75" customHeight="1" x14ac:dyDescent="0.2">
      <c r="A162" s="145"/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</row>
    <row r="163" spans="1:26" ht="12.75" customHeight="1" x14ac:dyDescent="0.2">
      <c r="A163" s="145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</row>
    <row r="164" spans="1:26" ht="12.75" customHeight="1" x14ac:dyDescent="0.2">
      <c r="A164" s="145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</row>
    <row r="165" spans="1:26" ht="12.75" customHeight="1" x14ac:dyDescent="0.2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</row>
    <row r="166" spans="1:26" ht="12.75" customHeight="1" x14ac:dyDescent="0.2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</row>
    <row r="167" spans="1:26" ht="12.75" customHeight="1" x14ac:dyDescent="0.2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</row>
    <row r="168" spans="1:26" ht="12.75" customHeight="1" x14ac:dyDescent="0.2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</row>
    <row r="169" spans="1:26" ht="12.75" customHeight="1" x14ac:dyDescent="0.2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</row>
    <row r="170" spans="1:26" ht="12.75" customHeight="1" x14ac:dyDescent="0.2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</row>
    <row r="171" spans="1:26" ht="12.75" customHeight="1" x14ac:dyDescent="0.2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</row>
    <row r="172" spans="1:26" ht="12.75" customHeight="1" x14ac:dyDescent="0.2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</row>
    <row r="173" spans="1:26" ht="12.75" customHeight="1" x14ac:dyDescent="0.2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</row>
    <row r="174" spans="1:26" ht="12.75" customHeight="1" x14ac:dyDescent="0.2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</row>
    <row r="175" spans="1:26" ht="12.75" customHeight="1" x14ac:dyDescent="0.2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</row>
    <row r="176" spans="1:26" ht="12.75" customHeight="1" x14ac:dyDescent="0.2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</row>
    <row r="177" spans="1:26" ht="12.75" customHeight="1" x14ac:dyDescent="0.2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</row>
    <row r="178" spans="1:26" ht="12.75" customHeight="1" x14ac:dyDescent="0.2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</row>
    <row r="179" spans="1:26" ht="12.75" customHeight="1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</row>
    <row r="180" spans="1:26" ht="12.75" customHeight="1" x14ac:dyDescent="0.2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</row>
    <row r="181" spans="1:26" ht="12.75" customHeight="1" x14ac:dyDescent="0.2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</row>
    <row r="182" spans="1:26" ht="12.75" customHeight="1" x14ac:dyDescent="0.2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</row>
    <row r="183" spans="1:26" ht="12.75" customHeight="1" x14ac:dyDescent="0.2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</row>
    <row r="184" spans="1:26" ht="12.75" customHeight="1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</row>
    <row r="185" spans="1:26" ht="12.75" customHeight="1" x14ac:dyDescent="0.2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</row>
    <row r="186" spans="1:26" ht="12.75" customHeight="1" x14ac:dyDescent="0.2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</row>
    <row r="187" spans="1:26" ht="12.75" customHeight="1" x14ac:dyDescent="0.2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</row>
    <row r="188" spans="1:26" ht="12.75" customHeight="1" x14ac:dyDescent="0.2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</row>
    <row r="189" spans="1:26" ht="12.75" customHeight="1" x14ac:dyDescent="0.2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</row>
    <row r="190" spans="1:26" ht="12.75" customHeight="1" x14ac:dyDescent="0.2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</row>
    <row r="191" spans="1:26" ht="12.75" customHeight="1" x14ac:dyDescent="0.2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</row>
    <row r="192" spans="1:26" ht="12.75" customHeight="1" x14ac:dyDescent="0.2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</row>
    <row r="193" spans="1:26" ht="12.75" customHeight="1" x14ac:dyDescent="0.2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</row>
    <row r="194" spans="1:26" ht="12.75" customHeight="1" x14ac:dyDescent="0.2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</row>
    <row r="195" spans="1:26" ht="12.75" customHeight="1" x14ac:dyDescent="0.2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</row>
    <row r="196" spans="1:26" ht="12.75" customHeight="1" x14ac:dyDescent="0.2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</row>
    <row r="197" spans="1:26" ht="12.75" customHeight="1" x14ac:dyDescent="0.2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</row>
    <row r="198" spans="1:26" ht="12.75" customHeight="1" x14ac:dyDescent="0.2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</row>
    <row r="199" spans="1:26" ht="12.75" customHeight="1" x14ac:dyDescent="0.2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</row>
    <row r="200" spans="1:26" ht="12.75" customHeight="1" x14ac:dyDescent="0.2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</row>
    <row r="201" spans="1:26" ht="12.75" customHeight="1" x14ac:dyDescent="0.2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</row>
    <row r="202" spans="1:26" ht="12.75" customHeight="1" x14ac:dyDescent="0.2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</row>
    <row r="203" spans="1:26" ht="12.75" customHeight="1" x14ac:dyDescent="0.2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</row>
    <row r="204" spans="1:26" ht="12.75" customHeight="1" x14ac:dyDescent="0.2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</row>
    <row r="205" spans="1:26" ht="12.75" customHeight="1" x14ac:dyDescent="0.2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</row>
    <row r="206" spans="1:26" ht="12.75" customHeight="1" x14ac:dyDescent="0.2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</row>
    <row r="207" spans="1:26" ht="12.75" customHeight="1" x14ac:dyDescent="0.2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</row>
    <row r="208" spans="1:26" ht="12.75" customHeight="1" x14ac:dyDescent="0.2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</row>
    <row r="209" spans="1:26" ht="12.75" customHeight="1" x14ac:dyDescent="0.2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</row>
    <row r="210" spans="1:26" ht="12.75" customHeight="1" x14ac:dyDescent="0.2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</row>
    <row r="211" spans="1:26" ht="12.75" customHeight="1" x14ac:dyDescent="0.2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</row>
    <row r="212" spans="1:26" ht="12.75" customHeight="1" x14ac:dyDescent="0.2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</row>
    <row r="213" spans="1:26" ht="12.75" customHeight="1" x14ac:dyDescent="0.2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</row>
    <row r="214" spans="1:26" ht="12.75" customHeight="1" x14ac:dyDescent="0.2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</row>
    <row r="215" spans="1:26" ht="12.75" customHeight="1" x14ac:dyDescent="0.2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</row>
    <row r="216" spans="1:26" ht="12.75" customHeight="1" x14ac:dyDescent="0.2">
      <c r="A216" s="145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</row>
    <row r="217" spans="1:26" ht="12.75" customHeight="1" x14ac:dyDescent="0.2">
      <c r="A217" s="145"/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</row>
    <row r="218" spans="1:26" ht="12.75" customHeight="1" x14ac:dyDescent="0.2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</row>
    <row r="219" spans="1:26" ht="12.75" customHeight="1" x14ac:dyDescent="0.2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</row>
    <row r="220" spans="1:26" ht="12.75" customHeight="1" x14ac:dyDescent="0.2">
      <c r="A220" s="145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</row>
    <row r="221" spans="1:26" ht="12.75" customHeight="1" x14ac:dyDescent="0.2">
      <c r="A221" s="145"/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</row>
    <row r="222" spans="1:26" ht="12.75" customHeight="1" x14ac:dyDescent="0.2">
      <c r="A222" s="145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</row>
    <row r="223" spans="1:26" ht="12.75" customHeight="1" x14ac:dyDescent="0.2">
      <c r="A223" s="145"/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</row>
    <row r="224" spans="1:26" ht="12.75" customHeight="1" x14ac:dyDescent="0.2">
      <c r="A224" s="145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</row>
    <row r="225" spans="1:26" ht="12.75" customHeight="1" x14ac:dyDescent="0.2">
      <c r="A225" s="145"/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</row>
    <row r="226" spans="1:26" ht="12.75" customHeight="1" x14ac:dyDescent="0.2">
      <c r="A226" s="145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</row>
    <row r="227" spans="1:26" ht="12.75" customHeight="1" x14ac:dyDescent="0.2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</row>
    <row r="228" spans="1:26" ht="12.75" customHeight="1" x14ac:dyDescent="0.2">
      <c r="A228" s="145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</row>
    <row r="229" spans="1:26" ht="12.75" customHeight="1" x14ac:dyDescent="0.2">
      <c r="A229" s="145"/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</row>
    <row r="230" spans="1:26" ht="12.75" customHeight="1" x14ac:dyDescent="0.2">
      <c r="A230" s="145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</row>
    <row r="231" spans="1:26" ht="12.75" customHeight="1" x14ac:dyDescent="0.2">
      <c r="A231" s="145"/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</row>
    <row r="232" spans="1:26" ht="12.75" customHeight="1" x14ac:dyDescent="0.2">
      <c r="A232" s="145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</row>
    <row r="233" spans="1:26" ht="12.75" customHeight="1" x14ac:dyDescent="0.2">
      <c r="A233" s="145"/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</row>
    <row r="234" spans="1:26" ht="12.75" customHeight="1" x14ac:dyDescent="0.2">
      <c r="A234" s="145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</row>
    <row r="235" spans="1:26" ht="12.75" customHeight="1" x14ac:dyDescent="0.2">
      <c r="A235" s="145"/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</row>
    <row r="236" spans="1:26" ht="12.75" customHeight="1" x14ac:dyDescent="0.2">
      <c r="A236" s="145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</row>
    <row r="237" spans="1:26" ht="12.75" customHeight="1" x14ac:dyDescent="0.2">
      <c r="A237" s="145"/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</row>
    <row r="238" spans="1:26" ht="12.75" customHeight="1" x14ac:dyDescent="0.2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</row>
    <row r="239" spans="1:26" ht="12.75" customHeight="1" x14ac:dyDescent="0.2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</row>
    <row r="240" spans="1:26" ht="12.75" customHeight="1" x14ac:dyDescent="0.2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</row>
    <row r="241" spans="1:26" ht="12.75" customHeight="1" x14ac:dyDescent="0.2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</row>
    <row r="242" spans="1:26" ht="12.75" customHeight="1" x14ac:dyDescent="0.2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</row>
    <row r="243" spans="1:26" ht="12.75" customHeight="1" x14ac:dyDescent="0.2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</row>
    <row r="244" spans="1:26" ht="12.75" customHeight="1" x14ac:dyDescent="0.2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</row>
    <row r="245" spans="1:26" ht="12.75" customHeight="1" x14ac:dyDescent="0.2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</row>
    <row r="246" spans="1:26" ht="12.75" customHeight="1" x14ac:dyDescent="0.2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</row>
    <row r="247" spans="1:26" ht="12.75" customHeight="1" x14ac:dyDescent="0.2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</row>
    <row r="248" spans="1:26" ht="12.75" customHeight="1" x14ac:dyDescent="0.2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</row>
    <row r="249" spans="1:26" ht="12.75" customHeight="1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</row>
    <row r="250" spans="1:26" ht="12.75" customHeight="1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</row>
    <row r="251" spans="1:26" ht="12.75" customHeight="1" x14ac:dyDescent="0.2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</row>
    <row r="252" spans="1:26" ht="12.75" customHeight="1" x14ac:dyDescent="0.2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</row>
    <row r="253" spans="1:26" ht="12.75" customHeight="1" x14ac:dyDescent="0.2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</row>
    <row r="254" spans="1:26" ht="12.75" customHeight="1" x14ac:dyDescent="0.2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</row>
    <row r="255" spans="1:26" ht="12.75" customHeight="1" x14ac:dyDescent="0.2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</row>
    <row r="256" spans="1:26" ht="12.75" customHeight="1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</row>
    <row r="257" spans="1:26" ht="12.75" customHeight="1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</row>
    <row r="258" spans="1:26" ht="12.75" customHeight="1" x14ac:dyDescent="0.2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</row>
    <row r="259" spans="1:26" ht="12.75" customHeight="1" x14ac:dyDescent="0.2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</row>
    <row r="260" spans="1:26" ht="12.75" customHeight="1" x14ac:dyDescent="0.2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</row>
    <row r="261" spans="1:26" ht="12.75" customHeight="1" x14ac:dyDescent="0.2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</row>
    <row r="262" spans="1:26" ht="12.75" customHeight="1" x14ac:dyDescent="0.2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</row>
    <row r="263" spans="1:26" ht="12.75" customHeight="1" x14ac:dyDescent="0.2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</row>
    <row r="264" spans="1:26" ht="12.75" customHeight="1" x14ac:dyDescent="0.2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</row>
    <row r="265" spans="1:26" ht="12.75" customHeight="1" x14ac:dyDescent="0.2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</row>
    <row r="266" spans="1:26" ht="12.75" customHeight="1" x14ac:dyDescent="0.2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</row>
    <row r="267" spans="1:26" ht="12.75" customHeight="1" x14ac:dyDescent="0.2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</row>
    <row r="268" spans="1:26" ht="12.75" customHeight="1" x14ac:dyDescent="0.2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</row>
    <row r="269" spans="1:26" ht="12.75" customHeight="1" x14ac:dyDescent="0.2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</row>
    <row r="270" spans="1:26" ht="12.75" customHeight="1" x14ac:dyDescent="0.2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</row>
    <row r="271" spans="1:26" ht="12.75" customHeight="1" x14ac:dyDescent="0.2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</row>
    <row r="272" spans="1:26" ht="12.75" customHeight="1" x14ac:dyDescent="0.2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</row>
    <row r="273" spans="1:26" ht="12.75" customHeight="1" x14ac:dyDescent="0.2">
      <c r="A273" s="145"/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</row>
    <row r="274" spans="1:26" ht="12.75" customHeight="1" x14ac:dyDescent="0.2">
      <c r="A274" s="145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</row>
    <row r="275" spans="1:26" ht="12.75" customHeight="1" x14ac:dyDescent="0.2">
      <c r="A275" s="145"/>
      <c r="B275" s="145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</row>
    <row r="276" spans="1:26" ht="12.75" customHeight="1" x14ac:dyDescent="0.2">
      <c r="A276" s="145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</row>
    <row r="277" spans="1:26" ht="12.75" customHeight="1" x14ac:dyDescent="0.2">
      <c r="A277" s="145"/>
      <c r="B277" s="145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</row>
    <row r="278" spans="1:26" ht="12.75" customHeight="1" x14ac:dyDescent="0.2">
      <c r="A278" s="145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</row>
    <row r="279" spans="1:26" ht="12.75" customHeight="1" x14ac:dyDescent="0.2">
      <c r="A279" s="145"/>
      <c r="B279" s="145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</row>
    <row r="280" spans="1:26" ht="12.75" customHeight="1" x14ac:dyDescent="0.2">
      <c r="A280" s="145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</row>
    <row r="281" spans="1:26" ht="12.75" customHeight="1" x14ac:dyDescent="0.2">
      <c r="A281" s="145"/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</row>
    <row r="282" spans="1:26" ht="12.75" customHeight="1" x14ac:dyDescent="0.2">
      <c r="A282" s="145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</row>
    <row r="283" spans="1:26" ht="12.75" customHeight="1" x14ac:dyDescent="0.2">
      <c r="A283" s="145"/>
      <c r="B283" s="145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</row>
    <row r="284" spans="1:26" ht="12.75" customHeight="1" x14ac:dyDescent="0.2">
      <c r="A284" s="145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</row>
    <row r="285" spans="1:26" ht="12.75" customHeight="1" x14ac:dyDescent="0.2">
      <c r="A285" s="145"/>
      <c r="B285" s="145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</row>
    <row r="286" spans="1:26" ht="12.75" customHeight="1" x14ac:dyDescent="0.2">
      <c r="A286" s="145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</row>
    <row r="287" spans="1:26" ht="12.75" customHeight="1" x14ac:dyDescent="0.2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</row>
    <row r="288" spans="1:26" ht="12.75" customHeight="1" x14ac:dyDescent="0.2">
      <c r="A288" s="145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</row>
    <row r="289" spans="1:26" ht="12.75" customHeight="1" x14ac:dyDescent="0.2">
      <c r="A289" s="145"/>
      <c r="B289" s="145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</row>
    <row r="290" spans="1:26" ht="12.75" customHeight="1" x14ac:dyDescent="0.2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</row>
    <row r="291" spans="1:26" ht="12.75" customHeight="1" x14ac:dyDescent="0.2">
      <c r="A291" s="145"/>
      <c r="B291" s="145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</row>
    <row r="292" spans="1:26" ht="12.75" customHeight="1" x14ac:dyDescent="0.2">
      <c r="A292" s="145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</row>
    <row r="293" spans="1:26" ht="12.75" customHeight="1" x14ac:dyDescent="0.2">
      <c r="A293" s="145"/>
      <c r="B293" s="145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</row>
    <row r="294" spans="1:26" ht="12.75" customHeight="1" x14ac:dyDescent="0.2">
      <c r="A294" s="145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</row>
    <row r="295" spans="1:26" ht="12.75" customHeight="1" x14ac:dyDescent="0.2">
      <c r="A295" s="145"/>
      <c r="B295" s="145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</row>
    <row r="296" spans="1:26" ht="12.75" customHeight="1" x14ac:dyDescent="0.2">
      <c r="A296" s="145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</row>
    <row r="297" spans="1:26" ht="12.75" customHeight="1" x14ac:dyDescent="0.2">
      <c r="A297" s="145"/>
      <c r="B297" s="145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</row>
    <row r="298" spans="1:26" ht="12.75" customHeight="1" x14ac:dyDescent="0.2">
      <c r="A298" s="145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</row>
    <row r="299" spans="1:26" ht="12.75" customHeight="1" x14ac:dyDescent="0.2">
      <c r="A299" s="145"/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</row>
    <row r="300" spans="1:26" ht="12.75" customHeight="1" x14ac:dyDescent="0.2">
      <c r="A300" s="145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</row>
    <row r="301" spans="1:26" ht="12.75" customHeight="1" x14ac:dyDescent="0.2">
      <c r="A301" s="145"/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</row>
    <row r="302" spans="1:26" ht="12.75" customHeight="1" x14ac:dyDescent="0.2">
      <c r="A302" s="145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</row>
    <row r="303" spans="1:26" ht="12.75" customHeight="1" x14ac:dyDescent="0.2">
      <c r="A303" s="145"/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</row>
    <row r="304" spans="1:26" ht="12.75" customHeight="1" x14ac:dyDescent="0.2">
      <c r="A304" s="145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</row>
    <row r="305" spans="1:26" ht="12.75" customHeight="1" x14ac:dyDescent="0.2">
      <c r="A305" s="145"/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</row>
    <row r="306" spans="1:26" ht="12.75" customHeight="1" x14ac:dyDescent="0.2">
      <c r="A306" s="145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</row>
    <row r="307" spans="1:26" ht="12.75" customHeight="1" x14ac:dyDescent="0.2">
      <c r="A307" s="145"/>
      <c r="B307" s="145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</row>
    <row r="308" spans="1:26" ht="12.75" customHeight="1" x14ac:dyDescent="0.2">
      <c r="A308" s="145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</row>
    <row r="309" spans="1:26" ht="12.75" customHeight="1" x14ac:dyDescent="0.2">
      <c r="A309" s="145"/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</row>
    <row r="310" spans="1:26" ht="12.75" customHeight="1" x14ac:dyDescent="0.2">
      <c r="A310" s="145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</row>
    <row r="311" spans="1:26" ht="12.75" customHeight="1" x14ac:dyDescent="0.2">
      <c r="A311" s="145"/>
      <c r="B311" s="145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</row>
    <row r="312" spans="1:26" ht="12.75" customHeight="1" x14ac:dyDescent="0.2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</row>
    <row r="313" spans="1:26" ht="12.75" customHeight="1" x14ac:dyDescent="0.2">
      <c r="A313" s="145"/>
      <c r="B313" s="145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</row>
    <row r="314" spans="1:26" ht="12.75" customHeight="1" x14ac:dyDescent="0.2">
      <c r="A314" s="145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</row>
    <row r="315" spans="1:26" ht="12.75" customHeight="1" x14ac:dyDescent="0.2">
      <c r="A315" s="145"/>
      <c r="B315" s="145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</row>
    <row r="316" spans="1:26" ht="12.75" customHeight="1" x14ac:dyDescent="0.2">
      <c r="A316" s="145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</row>
    <row r="317" spans="1:26" ht="12.75" customHeight="1" x14ac:dyDescent="0.2">
      <c r="A317" s="145"/>
      <c r="B317" s="145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</row>
    <row r="318" spans="1:26" ht="12.75" customHeight="1" x14ac:dyDescent="0.2">
      <c r="A318" s="145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</row>
    <row r="319" spans="1:26" ht="12.75" customHeight="1" x14ac:dyDescent="0.2">
      <c r="A319" s="145"/>
      <c r="B319" s="145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</row>
    <row r="320" spans="1:26" ht="12.75" customHeight="1" x14ac:dyDescent="0.2">
      <c r="A320" s="145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</row>
    <row r="321" spans="1:26" ht="12.75" customHeight="1" x14ac:dyDescent="0.2">
      <c r="A321" s="145"/>
      <c r="B321" s="145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</row>
    <row r="322" spans="1:26" ht="12.75" customHeight="1" x14ac:dyDescent="0.2">
      <c r="A322" s="145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</row>
    <row r="323" spans="1:26" ht="12.75" customHeight="1" x14ac:dyDescent="0.2">
      <c r="A323" s="145"/>
      <c r="B323" s="145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</row>
    <row r="324" spans="1:26" ht="12.75" customHeight="1" x14ac:dyDescent="0.2">
      <c r="A324" s="145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</row>
    <row r="325" spans="1:26" ht="12.75" customHeight="1" x14ac:dyDescent="0.2">
      <c r="A325" s="145"/>
      <c r="B325" s="145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</row>
    <row r="326" spans="1:26" ht="12.75" customHeight="1" x14ac:dyDescent="0.2">
      <c r="A326" s="145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</row>
    <row r="327" spans="1:26" ht="12.75" customHeight="1" x14ac:dyDescent="0.2">
      <c r="A327" s="145"/>
      <c r="B327" s="145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</row>
    <row r="328" spans="1:26" ht="12.75" customHeight="1" x14ac:dyDescent="0.2">
      <c r="A328" s="145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</row>
    <row r="329" spans="1:26" ht="12.75" customHeight="1" x14ac:dyDescent="0.2">
      <c r="A329" s="145"/>
      <c r="B329" s="145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</row>
    <row r="330" spans="1:26" ht="12.75" customHeight="1" x14ac:dyDescent="0.2">
      <c r="A330" s="145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</row>
    <row r="331" spans="1:26" ht="12.75" customHeight="1" x14ac:dyDescent="0.2">
      <c r="A331" s="145"/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</row>
    <row r="332" spans="1:26" ht="12.75" customHeight="1" x14ac:dyDescent="0.2">
      <c r="A332" s="145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</row>
    <row r="333" spans="1:26" ht="12.75" customHeight="1" x14ac:dyDescent="0.2">
      <c r="A333" s="145"/>
      <c r="B333" s="145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</row>
    <row r="334" spans="1:26" ht="12.75" customHeight="1" x14ac:dyDescent="0.2">
      <c r="A334" s="145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</row>
    <row r="335" spans="1:26" ht="12.75" customHeight="1" x14ac:dyDescent="0.2">
      <c r="A335" s="145"/>
      <c r="B335" s="145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</row>
    <row r="336" spans="1:26" ht="12.75" customHeight="1" x14ac:dyDescent="0.2">
      <c r="A336" s="145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</row>
    <row r="337" spans="1:26" ht="12.75" customHeight="1" x14ac:dyDescent="0.2">
      <c r="A337" s="145"/>
      <c r="B337" s="145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</row>
    <row r="338" spans="1:26" ht="12.75" customHeight="1" x14ac:dyDescent="0.2">
      <c r="A338" s="145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</row>
    <row r="339" spans="1:26" ht="12.75" customHeight="1" x14ac:dyDescent="0.2">
      <c r="A339" s="145"/>
      <c r="B339" s="145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</row>
    <row r="340" spans="1:26" ht="12.75" customHeight="1" x14ac:dyDescent="0.2">
      <c r="A340" s="145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</row>
    <row r="341" spans="1:26" ht="12.75" customHeight="1" x14ac:dyDescent="0.2">
      <c r="A341" s="145"/>
      <c r="B341" s="145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</row>
    <row r="342" spans="1:26" ht="12.75" customHeight="1" x14ac:dyDescent="0.2">
      <c r="A342" s="145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</row>
    <row r="343" spans="1:26" ht="12.75" customHeight="1" x14ac:dyDescent="0.2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</row>
    <row r="344" spans="1:26" ht="12.75" customHeight="1" x14ac:dyDescent="0.2">
      <c r="A344" s="145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</row>
    <row r="345" spans="1:26" ht="12.75" customHeight="1" x14ac:dyDescent="0.2">
      <c r="A345" s="145"/>
      <c r="B345" s="145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</row>
    <row r="346" spans="1:26" ht="12.75" customHeight="1" x14ac:dyDescent="0.2">
      <c r="A346" s="145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</row>
    <row r="347" spans="1:26" ht="12.75" customHeight="1" x14ac:dyDescent="0.2">
      <c r="A347" s="145"/>
      <c r="B347" s="145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</row>
    <row r="348" spans="1:26" ht="12.75" customHeight="1" x14ac:dyDescent="0.2">
      <c r="A348" s="145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</row>
    <row r="349" spans="1:26" ht="12.75" customHeight="1" x14ac:dyDescent="0.2">
      <c r="A349" s="145"/>
      <c r="B349" s="145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</row>
    <row r="350" spans="1:26" ht="12.75" customHeight="1" x14ac:dyDescent="0.2">
      <c r="A350" s="145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</row>
    <row r="351" spans="1:26" ht="12.75" customHeight="1" x14ac:dyDescent="0.2">
      <c r="A351" s="145"/>
      <c r="B351" s="145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</row>
    <row r="352" spans="1:26" ht="12.75" customHeight="1" x14ac:dyDescent="0.2">
      <c r="A352" s="145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</row>
    <row r="353" spans="1:26" ht="12.75" customHeight="1" x14ac:dyDescent="0.2">
      <c r="A353" s="145"/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</row>
    <row r="354" spans="1:26" ht="12.75" customHeight="1" x14ac:dyDescent="0.2">
      <c r="A354" s="145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</row>
    <row r="355" spans="1:26" ht="12.75" customHeight="1" x14ac:dyDescent="0.2">
      <c r="A355" s="145"/>
      <c r="B355" s="145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</row>
    <row r="356" spans="1:26" ht="12.75" customHeight="1" x14ac:dyDescent="0.2">
      <c r="A356" s="145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</row>
    <row r="357" spans="1:26" ht="12.75" customHeight="1" x14ac:dyDescent="0.2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</row>
    <row r="358" spans="1:26" ht="12.75" customHeight="1" x14ac:dyDescent="0.2">
      <c r="A358" s="145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</row>
    <row r="359" spans="1:26" ht="12.75" customHeight="1" x14ac:dyDescent="0.2">
      <c r="A359" s="145"/>
      <c r="B359" s="145"/>
      <c r="C359" s="145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</row>
    <row r="360" spans="1:26" ht="12.75" customHeight="1" x14ac:dyDescent="0.2">
      <c r="A360" s="145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</row>
    <row r="361" spans="1:26" ht="12.75" customHeight="1" x14ac:dyDescent="0.2">
      <c r="A361" s="145"/>
      <c r="B361" s="145"/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</row>
    <row r="362" spans="1:26" ht="12.75" customHeight="1" x14ac:dyDescent="0.2">
      <c r="A362" s="145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</row>
    <row r="363" spans="1:26" ht="12.75" customHeight="1" x14ac:dyDescent="0.2">
      <c r="A363" s="145"/>
      <c r="B363" s="145"/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</row>
    <row r="364" spans="1:26" ht="12.75" customHeight="1" x14ac:dyDescent="0.2">
      <c r="A364" s="145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</row>
    <row r="365" spans="1:26" ht="12.75" customHeight="1" x14ac:dyDescent="0.2">
      <c r="A365" s="145"/>
      <c r="B365" s="145"/>
      <c r="C365" s="145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</row>
    <row r="366" spans="1:26" ht="12.75" customHeight="1" x14ac:dyDescent="0.2">
      <c r="A366" s="145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</row>
    <row r="367" spans="1:26" ht="12.75" customHeight="1" x14ac:dyDescent="0.2">
      <c r="A367" s="145"/>
      <c r="B367" s="145"/>
      <c r="C367" s="145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</row>
    <row r="368" spans="1:26" ht="12.75" customHeight="1" x14ac:dyDescent="0.2">
      <c r="A368" s="145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</row>
    <row r="369" spans="1:26" ht="12.75" customHeight="1" x14ac:dyDescent="0.2">
      <c r="A369" s="145"/>
      <c r="B369" s="145"/>
      <c r="C369" s="145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</row>
    <row r="370" spans="1:26" ht="12.75" customHeight="1" x14ac:dyDescent="0.2">
      <c r="A370" s="145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</row>
    <row r="371" spans="1:26" ht="12.75" customHeight="1" x14ac:dyDescent="0.2">
      <c r="A371" s="145"/>
      <c r="B371" s="145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</row>
    <row r="372" spans="1:26" ht="12.75" customHeight="1" x14ac:dyDescent="0.2">
      <c r="A372" s="145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</row>
    <row r="373" spans="1:26" ht="12.75" customHeight="1" x14ac:dyDescent="0.2">
      <c r="A373" s="145"/>
      <c r="B373" s="145"/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</row>
    <row r="374" spans="1:26" ht="12.75" customHeight="1" x14ac:dyDescent="0.2">
      <c r="A374" s="145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</row>
    <row r="375" spans="1:26" ht="12.75" customHeight="1" x14ac:dyDescent="0.2">
      <c r="A375" s="145"/>
      <c r="B375" s="145"/>
      <c r="C375" s="145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</row>
    <row r="376" spans="1:26" ht="12.75" customHeight="1" x14ac:dyDescent="0.2">
      <c r="A376" s="145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</row>
    <row r="377" spans="1:26" ht="12.75" customHeight="1" x14ac:dyDescent="0.2">
      <c r="A377" s="145"/>
      <c r="B377" s="145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</row>
    <row r="378" spans="1:26" ht="12.75" customHeight="1" x14ac:dyDescent="0.2">
      <c r="A378" s="145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</row>
    <row r="379" spans="1:26" ht="12.75" customHeight="1" x14ac:dyDescent="0.2">
      <c r="A379" s="145"/>
      <c r="B379" s="145"/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</row>
    <row r="380" spans="1:26" ht="12.75" customHeight="1" x14ac:dyDescent="0.2">
      <c r="A380" s="145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</row>
    <row r="381" spans="1:26" ht="12.75" customHeight="1" x14ac:dyDescent="0.2">
      <c r="A381" s="145"/>
      <c r="B381" s="145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</row>
    <row r="382" spans="1:26" ht="12.75" customHeight="1" x14ac:dyDescent="0.2">
      <c r="A382" s="145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</row>
    <row r="383" spans="1:26" ht="12.75" customHeight="1" x14ac:dyDescent="0.2">
      <c r="A383" s="145"/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</row>
    <row r="384" spans="1:26" ht="12.75" customHeight="1" x14ac:dyDescent="0.2">
      <c r="A384" s="145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</row>
    <row r="385" spans="1:26" ht="12.75" customHeight="1" x14ac:dyDescent="0.2">
      <c r="A385" s="145"/>
      <c r="B385" s="145"/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</row>
    <row r="386" spans="1:26" ht="12.75" customHeight="1" x14ac:dyDescent="0.2">
      <c r="A386" s="145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</row>
    <row r="387" spans="1:26" ht="12.75" customHeight="1" x14ac:dyDescent="0.2">
      <c r="A387" s="145"/>
      <c r="B387" s="145"/>
      <c r="C387" s="145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</row>
    <row r="388" spans="1:26" ht="12.75" customHeight="1" x14ac:dyDescent="0.2">
      <c r="A388" s="145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</row>
    <row r="389" spans="1:26" ht="12.75" customHeight="1" x14ac:dyDescent="0.2">
      <c r="A389" s="145"/>
      <c r="B389" s="145"/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</row>
    <row r="390" spans="1:26" ht="12.75" customHeight="1" x14ac:dyDescent="0.2">
      <c r="A390" s="145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</row>
    <row r="391" spans="1:26" ht="12.75" customHeight="1" x14ac:dyDescent="0.2">
      <c r="A391" s="145"/>
      <c r="B391" s="145"/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</row>
    <row r="392" spans="1:26" ht="12.75" customHeight="1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</row>
    <row r="393" spans="1:26" ht="12.75" customHeight="1" x14ac:dyDescent="0.2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</row>
    <row r="394" spans="1:26" ht="12.75" customHeight="1" x14ac:dyDescent="0.2">
      <c r="A394" s="145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</row>
    <row r="395" spans="1:26" ht="12.75" customHeight="1" x14ac:dyDescent="0.2">
      <c r="A395" s="145"/>
      <c r="B395" s="145"/>
      <c r="C395" s="145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</row>
    <row r="396" spans="1:26" ht="12.75" customHeight="1" x14ac:dyDescent="0.2">
      <c r="A396" s="145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</row>
    <row r="397" spans="1:26" ht="12.75" customHeight="1" x14ac:dyDescent="0.2">
      <c r="A397" s="145"/>
      <c r="B397" s="145"/>
      <c r="C397" s="145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</row>
    <row r="398" spans="1:26" ht="12.75" customHeight="1" x14ac:dyDescent="0.2">
      <c r="A398" s="145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</row>
    <row r="399" spans="1:26" ht="12.75" customHeight="1" x14ac:dyDescent="0.2">
      <c r="A399" s="145"/>
      <c r="B399" s="145"/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</row>
    <row r="400" spans="1:26" ht="12.75" customHeight="1" x14ac:dyDescent="0.2">
      <c r="A400" s="145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</row>
    <row r="401" spans="1:26" ht="12.75" customHeight="1" x14ac:dyDescent="0.2">
      <c r="A401" s="145"/>
      <c r="B401" s="145"/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</row>
    <row r="402" spans="1:26" ht="12.75" customHeight="1" x14ac:dyDescent="0.2">
      <c r="A402" s="145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</row>
    <row r="403" spans="1:26" ht="12.75" customHeight="1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</row>
    <row r="404" spans="1:26" ht="12.75" customHeight="1" x14ac:dyDescent="0.2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</row>
    <row r="405" spans="1:26" ht="12.75" customHeight="1" x14ac:dyDescent="0.2">
      <c r="A405" s="145"/>
      <c r="B405" s="145"/>
      <c r="C405" s="145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</row>
    <row r="406" spans="1:26" ht="12.75" customHeight="1" x14ac:dyDescent="0.2">
      <c r="A406" s="145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</row>
    <row r="407" spans="1:26" ht="12.75" customHeight="1" x14ac:dyDescent="0.2">
      <c r="A407" s="145"/>
      <c r="B407" s="145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</row>
    <row r="408" spans="1:26" ht="12.75" customHeight="1" x14ac:dyDescent="0.2">
      <c r="A408" s="145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</row>
    <row r="409" spans="1:26" ht="12.75" customHeight="1" x14ac:dyDescent="0.2">
      <c r="A409" s="145"/>
      <c r="B409" s="145"/>
      <c r="C409" s="145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</row>
    <row r="410" spans="1:26" ht="12.75" customHeight="1" x14ac:dyDescent="0.2">
      <c r="A410" s="145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</row>
    <row r="411" spans="1:26" ht="12.75" customHeight="1" x14ac:dyDescent="0.2">
      <c r="A411" s="145"/>
      <c r="B411" s="145"/>
      <c r="C411" s="145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</row>
    <row r="412" spans="1:26" ht="12.75" customHeight="1" x14ac:dyDescent="0.2">
      <c r="A412" s="145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</row>
    <row r="413" spans="1:26" ht="12.75" customHeight="1" x14ac:dyDescent="0.2">
      <c r="A413" s="145"/>
      <c r="B413" s="145"/>
      <c r="C413" s="145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</row>
    <row r="414" spans="1:26" ht="12.75" customHeight="1" x14ac:dyDescent="0.2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</row>
    <row r="415" spans="1:26" ht="12.75" customHeight="1" x14ac:dyDescent="0.2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</row>
    <row r="416" spans="1:26" ht="12.75" customHeight="1" x14ac:dyDescent="0.2">
      <c r="A416" s="145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</row>
    <row r="417" spans="1:26" ht="12.75" customHeight="1" x14ac:dyDescent="0.2">
      <c r="A417" s="145"/>
      <c r="B417" s="145"/>
      <c r="C417" s="145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</row>
    <row r="418" spans="1:26" ht="12.75" customHeight="1" x14ac:dyDescent="0.2">
      <c r="A418" s="145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</row>
    <row r="419" spans="1:26" ht="12.75" customHeight="1" x14ac:dyDescent="0.2">
      <c r="A419" s="145"/>
      <c r="B419" s="145"/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</row>
    <row r="420" spans="1:26" ht="12.75" customHeight="1" x14ac:dyDescent="0.2">
      <c r="A420" s="145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</row>
    <row r="421" spans="1:26" ht="12.75" customHeight="1" x14ac:dyDescent="0.2">
      <c r="A421" s="145"/>
      <c r="B421" s="145"/>
      <c r="C421" s="145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</row>
    <row r="422" spans="1:26" ht="12.75" customHeight="1" x14ac:dyDescent="0.2">
      <c r="A422" s="145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</row>
    <row r="423" spans="1:26" ht="12.75" customHeight="1" x14ac:dyDescent="0.2">
      <c r="A423" s="145"/>
      <c r="B423" s="145"/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</row>
    <row r="424" spans="1:26" ht="12.75" customHeight="1" x14ac:dyDescent="0.2">
      <c r="A424" s="145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</row>
    <row r="425" spans="1:26" ht="12.75" customHeight="1" x14ac:dyDescent="0.2">
      <c r="A425" s="145"/>
      <c r="B425" s="145"/>
      <c r="C425" s="145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</row>
    <row r="426" spans="1:26" ht="12.75" customHeight="1" x14ac:dyDescent="0.2">
      <c r="A426" s="145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</row>
    <row r="427" spans="1:26" ht="12.75" customHeight="1" x14ac:dyDescent="0.2">
      <c r="A427" s="145"/>
      <c r="B427" s="145"/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</row>
    <row r="428" spans="1:26" ht="12.75" customHeight="1" x14ac:dyDescent="0.2">
      <c r="A428" s="145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</row>
    <row r="429" spans="1:26" ht="12.75" customHeight="1" x14ac:dyDescent="0.2">
      <c r="A429" s="145"/>
      <c r="B429" s="145"/>
      <c r="C429" s="145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</row>
    <row r="430" spans="1:26" ht="12.75" customHeight="1" x14ac:dyDescent="0.2">
      <c r="A430" s="145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</row>
    <row r="431" spans="1:26" ht="12.75" customHeight="1" x14ac:dyDescent="0.2">
      <c r="A431" s="145"/>
      <c r="B431" s="145"/>
      <c r="C431" s="145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</row>
    <row r="432" spans="1:26" ht="12.75" customHeight="1" x14ac:dyDescent="0.2">
      <c r="A432" s="145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</row>
    <row r="433" spans="1:26" ht="12.75" customHeight="1" x14ac:dyDescent="0.2">
      <c r="A433" s="145"/>
      <c r="B433" s="145"/>
      <c r="C433" s="145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</row>
    <row r="434" spans="1:26" ht="12.75" customHeight="1" x14ac:dyDescent="0.2">
      <c r="A434" s="145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</row>
    <row r="435" spans="1:26" ht="12.75" customHeight="1" x14ac:dyDescent="0.2">
      <c r="A435" s="145"/>
      <c r="B435" s="145"/>
      <c r="C435" s="145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</row>
    <row r="436" spans="1:26" ht="12.75" customHeight="1" x14ac:dyDescent="0.2">
      <c r="A436" s="145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</row>
    <row r="437" spans="1:26" ht="12.75" customHeight="1" x14ac:dyDescent="0.2">
      <c r="A437" s="145"/>
      <c r="B437" s="145"/>
      <c r="C437" s="145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</row>
    <row r="438" spans="1:26" ht="12.75" customHeight="1" x14ac:dyDescent="0.2">
      <c r="A438" s="145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</row>
    <row r="439" spans="1:26" ht="12.75" customHeight="1" x14ac:dyDescent="0.2">
      <c r="A439" s="145"/>
      <c r="B439" s="145"/>
      <c r="C439" s="145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</row>
    <row r="440" spans="1:26" ht="12.75" customHeight="1" x14ac:dyDescent="0.2">
      <c r="A440" s="145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</row>
    <row r="441" spans="1:26" ht="12.75" customHeight="1" x14ac:dyDescent="0.2">
      <c r="A441" s="145"/>
      <c r="B441" s="145"/>
      <c r="C441" s="145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</row>
    <row r="442" spans="1:26" ht="12.75" customHeight="1" x14ac:dyDescent="0.2">
      <c r="A442" s="145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</row>
    <row r="443" spans="1:26" ht="12.75" customHeight="1" x14ac:dyDescent="0.2">
      <c r="A443" s="145"/>
      <c r="B443" s="145"/>
      <c r="C443" s="145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</row>
    <row r="444" spans="1:26" ht="12.75" customHeight="1" x14ac:dyDescent="0.2">
      <c r="A444" s="145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</row>
    <row r="445" spans="1:26" ht="12.75" customHeight="1" x14ac:dyDescent="0.2">
      <c r="A445" s="145"/>
      <c r="B445" s="145"/>
      <c r="C445" s="145"/>
      <c r="D445" s="145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</row>
    <row r="446" spans="1:26" ht="12.75" customHeight="1" x14ac:dyDescent="0.2">
      <c r="A446" s="145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</row>
    <row r="447" spans="1:26" ht="12.75" customHeight="1" x14ac:dyDescent="0.2">
      <c r="A447" s="145"/>
      <c r="B447" s="145"/>
      <c r="C447" s="145"/>
      <c r="D447" s="145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</row>
    <row r="448" spans="1:26" ht="12.75" customHeight="1" x14ac:dyDescent="0.2">
      <c r="A448" s="145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</row>
    <row r="449" spans="1:26" ht="12.75" customHeight="1" x14ac:dyDescent="0.2">
      <c r="A449" s="145"/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</row>
    <row r="450" spans="1:26" ht="12.75" customHeight="1" x14ac:dyDescent="0.2">
      <c r="A450" s="145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</row>
    <row r="451" spans="1:26" ht="12.75" customHeight="1" x14ac:dyDescent="0.2">
      <c r="A451" s="145"/>
      <c r="B451" s="145"/>
      <c r="C451" s="145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</row>
    <row r="452" spans="1:26" ht="12.75" customHeight="1" x14ac:dyDescent="0.2">
      <c r="A452" s="145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</row>
    <row r="453" spans="1:26" ht="12.75" customHeight="1" x14ac:dyDescent="0.2">
      <c r="A453" s="145"/>
      <c r="B453" s="145"/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</row>
    <row r="454" spans="1:26" ht="12.75" customHeight="1" x14ac:dyDescent="0.2">
      <c r="A454" s="145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</row>
    <row r="455" spans="1:26" ht="12.75" customHeight="1" x14ac:dyDescent="0.2">
      <c r="A455" s="145"/>
      <c r="B455" s="145"/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</row>
    <row r="456" spans="1:26" ht="12.75" customHeight="1" x14ac:dyDescent="0.2">
      <c r="A456" s="145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</row>
    <row r="457" spans="1:26" ht="12.75" customHeight="1" x14ac:dyDescent="0.2">
      <c r="A457" s="145"/>
      <c r="B457" s="145"/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</row>
    <row r="458" spans="1:26" ht="12.75" customHeight="1" x14ac:dyDescent="0.2">
      <c r="A458" s="145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</row>
    <row r="459" spans="1:26" ht="12.75" customHeight="1" x14ac:dyDescent="0.2">
      <c r="A459" s="145"/>
      <c r="B459" s="145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</row>
    <row r="460" spans="1:26" ht="12.75" customHeight="1" x14ac:dyDescent="0.2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</row>
    <row r="461" spans="1:26" ht="12.75" customHeight="1" x14ac:dyDescent="0.2">
      <c r="A461" s="145"/>
      <c r="B461" s="145"/>
      <c r="C461" s="145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</row>
    <row r="462" spans="1:26" ht="12.75" customHeight="1" x14ac:dyDescent="0.2">
      <c r="A462" s="145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</row>
    <row r="463" spans="1:26" ht="12.75" customHeight="1" x14ac:dyDescent="0.2">
      <c r="A463" s="145"/>
      <c r="B463" s="145"/>
      <c r="C463" s="145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</row>
    <row r="464" spans="1:26" ht="12.75" customHeight="1" x14ac:dyDescent="0.2">
      <c r="A464" s="145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</row>
    <row r="465" spans="1:26" ht="12.75" customHeight="1" x14ac:dyDescent="0.2">
      <c r="A465" s="145"/>
      <c r="B465" s="145"/>
      <c r="C465" s="145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</row>
    <row r="466" spans="1:26" ht="12.75" customHeight="1" x14ac:dyDescent="0.2">
      <c r="A466" s="145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</row>
    <row r="467" spans="1:26" ht="12.75" customHeight="1" x14ac:dyDescent="0.2">
      <c r="A467" s="145"/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</row>
    <row r="468" spans="1:26" ht="12.75" customHeight="1" x14ac:dyDescent="0.2">
      <c r="A468" s="145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</row>
    <row r="469" spans="1:26" ht="12.75" customHeight="1" x14ac:dyDescent="0.2">
      <c r="A469" s="145"/>
      <c r="B469" s="145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</row>
    <row r="470" spans="1:26" ht="12.75" customHeight="1" x14ac:dyDescent="0.2">
      <c r="A470" s="145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</row>
    <row r="471" spans="1:26" ht="12.75" customHeight="1" x14ac:dyDescent="0.2">
      <c r="A471" s="145"/>
      <c r="B471" s="145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</row>
    <row r="472" spans="1:26" ht="12.75" customHeight="1" x14ac:dyDescent="0.2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</row>
    <row r="473" spans="1:26" ht="12.75" customHeight="1" x14ac:dyDescent="0.2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</row>
    <row r="474" spans="1:26" ht="12.75" customHeight="1" x14ac:dyDescent="0.2">
      <c r="A474" s="145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</row>
    <row r="475" spans="1:26" ht="12.75" customHeight="1" x14ac:dyDescent="0.2">
      <c r="A475" s="145"/>
      <c r="B475" s="145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</row>
    <row r="476" spans="1:26" ht="12.75" customHeight="1" x14ac:dyDescent="0.2">
      <c r="A476" s="145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</row>
    <row r="477" spans="1:26" ht="12.75" customHeight="1" x14ac:dyDescent="0.2">
      <c r="A477" s="145"/>
      <c r="B477" s="145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</row>
    <row r="478" spans="1:26" ht="12.75" customHeight="1" x14ac:dyDescent="0.2">
      <c r="A478" s="145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</row>
    <row r="479" spans="1:26" ht="12.75" customHeight="1" x14ac:dyDescent="0.2">
      <c r="A479" s="145"/>
      <c r="B479" s="145"/>
      <c r="C479" s="145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</row>
    <row r="480" spans="1:26" ht="12.75" customHeight="1" x14ac:dyDescent="0.2">
      <c r="A480" s="145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</row>
    <row r="481" spans="1:26" ht="12.75" customHeight="1" x14ac:dyDescent="0.2">
      <c r="A481" s="145"/>
      <c r="B481" s="145"/>
      <c r="C481" s="145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</row>
    <row r="482" spans="1:26" ht="12.75" customHeight="1" x14ac:dyDescent="0.2">
      <c r="A482" s="145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</row>
    <row r="483" spans="1:26" ht="12.75" customHeight="1" x14ac:dyDescent="0.2">
      <c r="A483" s="145"/>
      <c r="B483" s="145"/>
      <c r="C483" s="145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</row>
    <row r="484" spans="1:26" ht="12.75" customHeight="1" x14ac:dyDescent="0.2">
      <c r="A484" s="145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</row>
    <row r="485" spans="1:26" ht="12.75" customHeight="1" x14ac:dyDescent="0.2">
      <c r="A485" s="145"/>
      <c r="B485" s="145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</row>
    <row r="486" spans="1:26" ht="12.75" customHeight="1" x14ac:dyDescent="0.2">
      <c r="A486" s="145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</row>
    <row r="487" spans="1:26" ht="12.75" customHeight="1" x14ac:dyDescent="0.2">
      <c r="A487" s="145"/>
      <c r="B487" s="145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</row>
    <row r="488" spans="1:26" ht="12.75" customHeight="1" x14ac:dyDescent="0.2">
      <c r="A488" s="145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</row>
    <row r="489" spans="1:26" ht="12.75" customHeight="1" x14ac:dyDescent="0.2">
      <c r="A489" s="145"/>
      <c r="B489" s="145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</row>
    <row r="490" spans="1:26" ht="12.75" customHeight="1" x14ac:dyDescent="0.2">
      <c r="A490" s="145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</row>
    <row r="491" spans="1:26" ht="12.75" customHeight="1" x14ac:dyDescent="0.2">
      <c r="A491" s="145"/>
      <c r="B491" s="145"/>
      <c r="C491" s="145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</row>
    <row r="492" spans="1:26" ht="12.75" customHeight="1" x14ac:dyDescent="0.2">
      <c r="A492" s="145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</row>
    <row r="493" spans="1:26" ht="12.75" customHeight="1" x14ac:dyDescent="0.2">
      <c r="A493" s="145"/>
      <c r="B493" s="145"/>
      <c r="C493" s="145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</row>
    <row r="494" spans="1:26" ht="12.75" customHeight="1" x14ac:dyDescent="0.2">
      <c r="A494" s="145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</row>
    <row r="495" spans="1:26" ht="12.75" customHeight="1" x14ac:dyDescent="0.2">
      <c r="A495" s="145"/>
      <c r="B495" s="145"/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</row>
    <row r="496" spans="1:26" ht="12.75" customHeight="1" x14ac:dyDescent="0.2">
      <c r="A496" s="145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</row>
    <row r="497" spans="1:26" ht="12.75" customHeight="1" x14ac:dyDescent="0.2">
      <c r="A497" s="145"/>
      <c r="B497" s="145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</row>
    <row r="498" spans="1:26" ht="12.75" customHeight="1" x14ac:dyDescent="0.2">
      <c r="A498" s="145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</row>
    <row r="499" spans="1:26" ht="12.75" customHeight="1" x14ac:dyDescent="0.2">
      <c r="A499" s="145"/>
      <c r="B499" s="145"/>
      <c r="C499" s="145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</row>
    <row r="500" spans="1:26" ht="12.75" customHeight="1" x14ac:dyDescent="0.2">
      <c r="A500" s="145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</row>
    <row r="501" spans="1:26" ht="12.75" customHeight="1" x14ac:dyDescent="0.2">
      <c r="A501" s="145"/>
      <c r="B501" s="145"/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</row>
    <row r="502" spans="1:26" ht="12.75" customHeight="1" x14ac:dyDescent="0.2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</row>
    <row r="503" spans="1:26" ht="12.75" customHeight="1" x14ac:dyDescent="0.2">
      <c r="A503" s="145"/>
      <c r="B503" s="145"/>
      <c r="C503" s="145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</row>
    <row r="504" spans="1:26" ht="12.75" customHeight="1" x14ac:dyDescent="0.2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</row>
    <row r="505" spans="1:26" ht="12.75" customHeight="1" x14ac:dyDescent="0.2">
      <c r="A505" s="145"/>
      <c r="B505" s="145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</row>
    <row r="506" spans="1:26" ht="12.75" customHeight="1" x14ac:dyDescent="0.2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</row>
    <row r="507" spans="1:26" ht="12.75" customHeight="1" x14ac:dyDescent="0.2">
      <c r="A507" s="145"/>
      <c r="B507" s="145"/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</row>
    <row r="508" spans="1:26" ht="12.75" customHeight="1" x14ac:dyDescent="0.2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</row>
    <row r="509" spans="1:26" ht="12.75" customHeight="1" x14ac:dyDescent="0.2">
      <c r="A509" s="145"/>
      <c r="B509" s="145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</row>
    <row r="510" spans="1:26" ht="12.75" customHeight="1" x14ac:dyDescent="0.2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</row>
    <row r="511" spans="1:26" ht="12.75" customHeight="1" x14ac:dyDescent="0.2">
      <c r="A511" s="145"/>
      <c r="B511" s="145"/>
      <c r="C511" s="145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</row>
    <row r="512" spans="1:26" ht="12.75" customHeight="1" x14ac:dyDescent="0.2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</row>
    <row r="513" spans="1:26" ht="12.75" customHeight="1" x14ac:dyDescent="0.2">
      <c r="A513" s="145"/>
      <c r="B513" s="145"/>
      <c r="C513" s="145"/>
      <c r="D513" s="145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</row>
    <row r="514" spans="1:26" ht="12.75" customHeight="1" x14ac:dyDescent="0.2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</row>
    <row r="515" spans="1:26" ht="12.75" customHeight="1" x14ac:dyDescent="0.2">
      <c r="A515" s="145"/>
      <c r="B515" s="145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</row>
    <row r="516" spans="1:26" ht="12.75" customHeight="1" x14ac:dyDescent="0.2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</row>
    <row r="517" spans="1:26" ht="12.75" customHeight="1" x14ac:dyDescent="0.2">
      <c r="A517" s="145"/>
      <c r="B517" s="145"/>
      <c r="C517" s="145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</row>
    <row r="518" spans="1:26" ht="12.75" customHeight="1" x14ac:dyDescent="0.2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</row>
    <row r="519" spans="1:26" ht="12.75" customHeight="1" x14ac:dyDescent="0.2">
      <c r="A519" s="145"/>
      <c r="B519" s="145"/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</row>
    <row r="520" spans="1:26" ht="12.75" customHeight="1" x14ac:dyDescent="0.2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</row>
    <row r="521" spans="1:26" ht="12.75" customHeight="1" x14ac:dyDescent="0.2">
      <c r="A521" s="145"/>
      <c r="B521" s="145"/>
      <c r="C521" s="145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</row>
    <row r="522" spans="1:26" ht="12.75" customHeight="1" x14ac:dyDescent="0.2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</row>
    <row r="523" spans="1:26" ht="12.75" customHeight="1" x14ac:dyDescent="0.2">
      <c r="A523" s="145"/>
      <c r="B523" s="145"/>
      <c r="C523" s="145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</row>
    <row r="524" spans="1:26" ht="12.75" customHeight="1" x14ac:dyDescent="0.2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</row>
    <row r="525" spans="1:26" ht="12.75" customHeight="1" x14ac:dyDescent="0.2">
      <c r="A525" s="145"/>
      <c r="B525" s="145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</row>
    <row r="526" spans="1:26" ht="12.75" customHeight="1" x14ac:dyDescent="0.2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</row>
    <row r="527" spans="1:26" ht="12.75" customHeight="1" x14ac:dyDescent="0.2">
      <c r="A527" s="145"/>
      <c r="B527" s="145"/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</row>
    <row r="528" spans="1:26" ht="12.75" customHeight="1" x14ac:dyDescent="0.2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</row>
    <row r="529" spans="1:26" ht="12.75" customHeight="1" x14ac:dyDescent="0.2">
      <c r="A529" s="145"/>
      <c r="B529" s="145"/>
      <c r="C529" s="145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</row>
    <row r="530" spans="1:26" ht="12.75" customHeight="1" x14ac:dyDescent="0.2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</row>
    <row r="531" spans="1:26" ht="12.75" customHeight="1" x14ac:dyDescent="0.2">
      <c r="A531" s="145"/>
      <c r="B531" s="145"/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</row>
    <row r="532" spans="1:26" ht="12.75" customHeight="1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</row>
    <row r="533" spans="1:26" ht="12.75" customHeight="1" x14ac:dyDescent="0.2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</row>
    <row r="534" spans="1:26" ht="12.75" customHeight="1" x14ac:dyDescent="0.2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</row>
    <row r="535" spans="1:26" ht="12.75" customHeight="1" x14ac:dyDescent="0.2">
      <c r="A535" s="145"/>
      <c r="B535" s="145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</row>
    <row r="536" spans="1:26" ht="12.75" customHeight="1" x14ac:dyDescent="0.2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</row>
    <row r="537" spans="1:26" ht="12.75" customHeight="1" x14ac:dyDescent="0.2">
      <c r="A537" s="145"/>
      <c r="B537" s="145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</row>
    <row r="538" spans="1:26" ht="12.75" customHeight="1" x14ac:dyDescent="0.2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</row>
    <row r="539" spans="1:26" ht="12.75" customHeight="1" x14ac:dyDescent="0.2">
      <c r="A539" s="145"/>
      <c r="B539" s="145"/>
      <c r="C539" s="145"/>
      <c r="D539" s="145"/>
      <c r="E539" s="145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</row>
    <row r="540" spans="1:26" ht="12.75" customHeight="1" x14ac:dyDescent="0.2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</row>
    <row r="541" spans="1:26" ht="12.75" customHeight="1" x14ac:dyDescent="0.2">
      <c r="A541" s="145"/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</row>
    <row r="542" spans="1:26" ht="12.75" customHeight="1" x14ac:dyDescent="0.2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</row>
    <row r="543" spans="1:26" ht="12.75" customHeight="1" x14ac:dyDescent="0.2">
      <c r="A543" s="145"/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</row>
    <row r="544" spans="1:26" ht="12.75" customHeight="1" x14ac:dyDescent="0.2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</row>
    <row r="545" spans="1:26" ht="12.75" customHeight="1" x14ac:dyDescent="0.2">
      <c r="A545" s="145"/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</row>
    <row r="546" spans="1:26" ht="12.75" customHeight="1" x14ac:dyDescent="0.2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</row>
    <row r="547" spans="1:26" ht="12.75" customHeight="1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</row>
    <row r="548" spans="1:26" ht="12.75" customHeight="1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</row>
    <row r="549" spans="1:26" ht="12.75" customHeight="1" x14ac:dyDescent="0.2">
      <c r="A549" s="145"/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</row>
    <row r="550" spans="1:26" ht="12.75" customHeight="1" x14ac:dyDescent="0.2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</row>
    <row r="551" spans="1:26" ht="12.75" customHeight="1" x14ac:dyDescent="0.2">
      <c r="A551" s="145"/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</row>
    <row r="552" spans="1:26" ht="12.75" customHeight="1" x14ac:dyDescent="0.2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</row>
    <row r="553" spans="1:26" ht="12.75" customHeight="1" x14ac:dyDescent="0.2">
      <c r="A553" s="145"/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</row>
    <row r="554" spans="1:26" ht="12.75" customHeight="1" x14ac:dyDescent="0.2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</row>
    <row r="555" spans="1:26" ht="12.75" customHeight="1" x14ac:dyDescent="0.2">
      <c r="A555" s="145"/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</row>
    <row r="556" spans="1:26" ht="12.75" customHeight="1" x14ac:dyDescent="0.2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</row>
    <row r="557" spans="1:26" ht="12.75" customHeight="1" x14ac:dyDescent="0.2">
      <c r="A557" s="145"/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</row>
    <row r="558" spans="1:26" ht="12.75" customHeight="1" x14ac:dyDescent="0.2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</row>
    <row r="559" spans="1:26" ht="12.75" customHeight="1" x14ac:dyDescent="0.2">
      <c r="A559" s="145"/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</row>
    <row r="560" spans="1:26" ht="12.75" customHeight="1" x14ac:dyDescent="0.2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</row>
    <row r="561" spans="1:26" ht="12.75" customHeight="1" x14ac:dyDescent="0.2">
      <c r="A561" s="145"/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</row>
    <row r="562" spans="1:26" ht="12.75" customHeight="1" x14ac:dyDescent="0.2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</row>
    <row r="563" spans="1:26" ht="12.75" customHeight="1" x14ac:dyDescent="0.2">
      <c r="A563" s="145"/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</row>
    <row r="564" spans="1:26" ht="12.75" customHeight="1" x14ac:dyDescent="0.2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</row>
    <row r="565" spans="1:26" ht="12.75" customHeight="1" x14ac:dyDescent="0.2">
      <c r="A565" s="145"/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</row>
    <row r="566" spans="1:26" ht="12.75" customHeight="1" x14ac:dyDescent="0.2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</row>
    <row r="567" spans="1:26" ht="12.75" customHeight="1" x14ac:dyDescent="0.2">
      <c r="A567" s="145"/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</row>
    <row r="568" spans="1:26" ht="12.75" customHeight="1" x14ac:dyDescent="0.2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</row>
    <row r="569" spans="1:26" ht="12.75" customHeight="1" x14ac:dyDescent="0.2">
      <c r="A569" s="145"/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</row>
    <row r="570" spans="1:26" ht="12.75" customHeight="1" x14ac:dyDescent="0.2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</row>
    <row r="571" spans="1:26" ht="12.75" customHeight="1" x14ac:dyDescent="0.2">
      <c r="A571" s="145"/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</row>
    <row r="572" spans="1:26" ht="12.75" customHeight="1" x14ac:dyDescent="0.2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</row>
    <row r="573" spans="1:26" ht="12.75" customHeight="1" x14ac:dyDescent="0.2">
      <c r="A573" s="145"/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</row>
    <row r="574" spans="1:26" ht="12.75" customHeight="1" x14ac:dyDescent="0.2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</row>
    <row r="575" spans="1:26" ht="12.75" customHeight="1" x14ac:dyDescent="0.2">
      <c r="A575" s="145"/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</row>
    <row r="576" spans="1:26" ht="12.75" customHeight="1" x14ac:dyDescent="0.2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</row>
    <row r="577" spans="1:26" ht="12.75" customHeight="1" x14ac:dyDescent="0.2">
      <c r="A577" s="145"/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</row>
    <row r="578" spans="1:26" ht="12.75" customHeight="1" x14ac:dyDescent="0.2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</row>
    <row r="579" spans="1:26" ht="12.75" customHeight="1" x14ac:dyDescent="0.2">
      <c r="A579" s="145"/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</row>
    <row r="580" spans="1:26" ht="12.75" customHeight="1" x14ac:dyDescent="0.2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</row>
    <row r="581" spans="1:26" ht="12.75" customHeight="1" x14ac:dyDescent="0.2">
      <c r="A581" s="145"/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</row>
    <row r="582" spans="1:26" ht="12.75" customHeight="1" x14ac:dyDescent="0.2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</row>
    <row r="583" spans="1:26" ht="12.75" customHeight="1" x14ac:dyDescent="0.2">
      <c r="A583" s="145"/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</row>
    <row r="584" spans="1:26" ht="12.75" customHeight="1" x14ac:dyDescent="0.2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</row>
    <row r="585" spans="1:26" ht="12.75" customHeight="1" x14ac:dyDescent="0.2">
      <c r="A585" s="145"/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</row>
    <row r="586" spans="1:26" ht="12.75" customHeight="1" x14ac:dyDescent="0.2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</row>
    <row r="587" spans="1:26" ht="12.75" customHeight="1" x14ac:dyDescent="0.2">
      <c r="A587" s="145"/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</row>
    <row r="588" spans="1:26" ht="12.75" customHeight="1" x14ac:dyDescent="0.2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</row>
    <row r="589" spans="1:26" ht="12.75" customHeight="1" x14ac:dyDescent="0.2">
      <c r="A589" s="145"/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</row>
    <row r="590" spans="1:26" ht="12.75" customHeight="1" x14ac:dyDescent="0.2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</row>
    <row r="591" spans="1:26" ht="12.75" customHeight="1" x14ac:dyDescent="0.2">
      <c r="A591" s="145"/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</row>
    <row r="592" spans="1:26" ht="12.75" customHeight="1" x14ac:dyDescent="0.2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</row>
    <row r="593" spans="1:26" ht="12.75" customHeight="1" x14ac:dyDescent="0.2">
      <c r="A593" s="145"/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</row>
    <row r="594" spans="1:26" ht="12.75" customHeight="1" x14ac:dyDescent="0.2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</row>
    <row r="595" spans="1:26" ht="12.75" customHeight="1" x14ac:dyDescent="0.2">
      <c r="A595" s="145"/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</row>
    <row r="596" spans="1:26" ht="12.75" customHeight="1" x14ac:dyDescent="0.2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</row>
    <row r="597" spans="1:26" ht="12.75" customHeight="1" x14ac:dyDescent="0.2">
      <c r="A597" s="145"/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</row>
    <row r="598" spans="1:26" ht="12.75" customHeight="1" x14ac:dyDescent="0.2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</row>
    <row r="599" spans="1:26" ht="12.75" customHeight="1" x14ac:dyDescent="0.2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</row>
    <row r="600" spans="1:26" ht="12.75" customHeight="1" x14ac:dyDescent="0.2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</row>
    <row r="601" spans="1:26" ht="12.75" customHeight="1" x14ac:dyDescent="0.2">
      <c r="A601" s="145"/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</row>
    <row r="602" spans="1:26" ht="12.75" customHeight="1" x14ac:dyDescent="0.2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</row>
    <row r="603" spans="1:26" ht="12.75" customHeight="1" x14ac:dyDescent="0.2">
      <c r="A603" s="145"/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</row>
    <row r="604" spans="1:26" ht="12.75" customHeight="1" x14ac:dyDescent="0.2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</row>
    <row r="605" spans="1:26" ht="12.75" customHeight="1" x14ac:dyDescent="0.2">
      <c r="A605" s="145"/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</row>
    <row r="606" spans="1:26" ht="12.75" customHeight="1" x14ac:dyDescent="0.2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</row>
    <row r="607" spans="1:26" ht="12.75" customHeight="1" x14ac:dyDescent="0.2">
      <c r="A607" s="145"/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</row>
    <row r="608" spans="1:26" ht="12.75" customHeight="1" x14ac:dyDescent="0.2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</row>
    <row r="609" spans="1:26" ht="12.75" customHeight="1" x14ac:dyDescent="0.2">
      <c r="A609" s="145"/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</row>
    <row r="610" spans="1:26" ht="12.75" customHeight="1" x14ac:dyDescent="0.2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</row>
    <row r="611" spans="1:26" ht="12.75" customHeight="1" x14ac:dyDescent="0.2">
      <c r="A611" s="145"/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</row>
    <row r="612" spans="1:26" ht="12.75" customHeight="1" x14ac:dyDescent="0.2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</row>
    <row r="613" spans="1:26" ht="12.75" customHeight="1" x14ac:dyDescent="0.2">
      <c r="A613" s="145"/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</row>
    <row r="614" spans="1:26" ht="12.75" customHeight="1" x14ac:dyDescent="0.2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</row>
    <row r="615" spans="1:26" ht="12.75" customHeight="1" x14ac:dyDescent="0.2">
      <c r="A615" s="145"/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</row>
    <row r="616" spans="1:26" ht="12.75" customHeight="1" x14ac:dyDescent="0.2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</row>
    <row r="617" spans="1:26" ht="12.75" customHeight="1" x14ac:dyDescent="0.2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</row>
    <row r="618" spans="1:26" ht="12.75" customHeight="1" x14ac:dyDescent="0.2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</row>
    <row r="619" spans="1:26" ht="12.75" customHeight="1" x14ac:dyDescent="0.2">
      <c r="A619" s="145"/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</row>
    <row r="620" spans="1:26" ht="12.75" customHeight="1" x14ac:dyDescent="0.2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</row>
    <row r="621" spans="1:26" ht="12.75" customHeight="1" x14ac:dyDescent="0.2">
      <c r="A621" s="145"/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</row>
    <row r="622" spans="1:26" ht="12.75" customHeight="1" x14ac:dyDescent="0.2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</row>
    <row r="623" spans="1:26" ht="12.75" customHeight="1" x14ac:dyDescent="0.2">
      <c r="A623" s="145"/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</row>
    <row r="624" spans="1:26" ht="12.75" customHeight="1" x14ac:dyDescent="0.2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</row>
    <row r="625" spans="1:26" ht="12.75" customHeight="1" x14ac:dyDescent="0.2">
      <c r="A625" s="145"/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</row>
    <row r="626" spans="1:26" ht="12.75" customHeight="1" x14ac:dyDescent="0.2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</row>
    <row r="627" spans="1:26" ht="12.75" customHeight="1" x14ac:dyDescent="0.2">
      <c r="A627" s="145"/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</row>
    <row r="628" spans="1:26" ht="12.75" customHeight="1" x14ac:dyDescent="0.2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</row>
    <row r="629" spans="1:26" ht="12.75" customHeight="1" x14ac:dyDescent="0.2">
      <c r="A629" s="145"/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</row>
    <row r="630" spans="1:26" ht="12.75" customHeight="1" x14ac:dyDescent="0.2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</row>
    <row r="631" spans="1:26" ht="12.75" customHeight="1" x14ac:dyDescent="0.2">
      <c r="A631" s="145"/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</row>
    <row r="632" spans="1:26" ht="12.75" customHeight="1" x14ac:dyDescent="0.2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</row>
    <row r="633" spans="1:26" ht="12.75" customHeight="1" x14ac:dyDescent="0.2">
      <c r="A633" s="145"/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</row>
    <row r="634" spans="1:26" ht="12.75" customHeight="1" x14ac:dyDescent="0.2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</row>
    <row r="635" spans="1:26" ht="12.75" customHeight="1" x14ac:dyDescent="0.2">
      <c r="A635" s="145"/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</row>
    <row r="636" spans="1:26" ht="12.75" customHeight="1" x14ac:dyDescent="0.2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</row>
    <row r="637" spans="1:26" ht="12.75" customHeight="1" x14ac:dyDescent="0.2">
      <c r="A637" s="145"/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</row>
    <row r="638" spans="1:26" ht="12.75" customHeight="1" x14ac:dyDescent="0.2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</row>
    <row r="639" spans="1:26" ht="12.75" customHeight="1" x14ac:dyDescent="0.2">
      <c r="A639" s="145"/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</row>
    <row r="640" spans="1:26" ht="12.75" customHeight="1" x14ac:dyDescent="0.2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</row>
    <row r="641" spans="1:26" ht="12.75" customHeight="1" x14ac:dyDescent="0.2">
      <c r="A641" s="145"/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</row>
    <row r="642" spans="1:26" ht="12.75" customHeight="1" x14ac:dyDescent="0.2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</row>
    <row r="643" spans="1:26" ht="12.75" customHeight="1" x14ac:dyDescent="0.2">
      <c r="A643" s="145"/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</row>
    <row r="644" spans="1:26" ht="12.75" customHeight="1" x14ac:dyDescent="0.2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</row>
    <row r="645" spans="1:26" ht="12.75" customHeight="1" x14ac:dyDescent="0.2">
      <c r="A645" s="145"/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</row>
    <row r="646" spans="1:26" ht="12.75" customHeight="1" x14ac:dyDescent="0.2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</row>
    <row r="647" spans="1:26" ht="12.75" customHeight="1" x14ac:dyDescent="0.2">
      <c r="A647" s="145"/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</row>
    <row r="648" spans="1:26" ht="12.75" customHeight="1" x14ac:dyDescent="0.2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</row>
    <row r="649" spans="1:26" ht="12.75" customHeight="1" x14ac:dyDescent="0.2">
      <c r="A649" s="145"/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</row>
    <row r="650" spans="1:26" ht="12.75" customHeight="1" x14ac:dyDescent="0.2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</row>
    <row r="651" spans="1:26" ht="12.75" customHeight="1" x14ac:dyDescent="0.2">
      <c r="A651" s="145"/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</row>
    <row r="652" spans="1:26" ht="12.75" customHeight="1" x14ac:dyDescent="0.2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</row>
    <row r="653" spans="1:26" ht="12.75" customHeight="1" x14ac:dyDescent="0.2">
      <c r="A653" s="145"/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</row>
    <row r="654" spans="1:26" ht="12.75" customHeight="1" x14ac:dyDescent="0.2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</row>
    <row r="655" spans="1:26" ht="12.75" customHeight="1" x14ac:dyDescent="0.2">
      <c r="A655" s="145"/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</row>
    <row r="656" spans="1:26" ht="12.75" customHeight="1" x14ac:dyDescent="0.2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</row>
    <row r="657" spans="1:26" ht="12.75" customHeight="1" x14ac:dyDescent="0.2">
      <c r="A657" s="145"/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</row>
    <row r="658" spans="1:26" ht="12.75" customHeight="1" x14ac:dyDescent="0.2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</row>
    <row r="659" spans="1:26" ht="12.75" customHeight="1" x14ac:dyDescent="0.2">
      <c r="A659" s="145"/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</row>
    <row r="660" spans="1:26" ht="12.75" customHeight="1" x14ac:dyDescent="0.2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</row>
    <row r="661" spans="1:26" ht="12.75" customHeight="1" x14ac:dyDescent="0.2">
      <c r="A661" s="145"/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</row>
    <row r="662" spans="1:26" ht="12.75" customHeight="1" x14ac:dyDescent="0.2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</row>
    <row r="663" spans="1:26" ht="12.75" customHeight="1" x14ac:dyDescent="0.2">
      <c r="A663" s="145"/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</row>
    <row r="664" spans="1:26" ht="12.75" customHeight="1" x14ac:dyDescent="0.2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</row>
    <row r="665" spans="1:26" ht="12.75" customHeight="1" x14ac:dyDescent="0.2">
      <c r="A665" s="145"/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</row>
    <row r="666" spans="1:26" ht="12.75" customHeight="1" x14ac:dyDescent="0.2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</row>
    <row r="667" spans="1:26" ht="12.75" customHeight="1" x14ac:dyDescent="0.2">
      <c r="A667" s="145"/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</row>
    <row r="668" spans="1:26" ht="12.75" customHeight="1" x14ac:dyDescent="0.2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</row>
    <row r="669" spans="1:26" ht="12.75" customHeight="1" x14ac:dyDescent="0.2">
      <c r="A669" s="145"/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</row>
    <row r="670" spans="1:26" ht="12.75" customHeight="1" x14ac:dyDescent="0.2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</row>
    <row r="671" spans="1:26" ht="12.75" customHeight="1" x14ac:dyDescent="0.2">
      <c r="A671" s="145"/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</row>
    <row r="672" spans="1:26" ht="12.75" customHeight="1" x14ac:dyDescent="0.2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</row>
    <row r="673" spans="1:26" ht="12.75" customHeight="1" x14ac:dyDescent="0.2">
      <c r="A673" s="145"/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</row>
    <row r="674" spans="1:26" ht="12.75" customHeight="1" x14ac:dyDescent="0.2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</row>
    <row r="675" spans="1:26" ht="12.75" customHeight="1" x14ac:dyDescent="0.2">
      <c r="A675" s="145"/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</row>
    <row r="676" spans="1:26" ht="12.75" customHeight="1" x14ac:dyDescent="0.2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</row>
    <row r="677" spans="1:26" ht="12.75" customHeight="1" x14ac:dyDescent="0.2">
      <c r="A677" s="145"/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</row>
    <row r="678" spans="1:26" ht="12.75" customHeight="1" x14ac:dyDescent="0.2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</row>
    <row r="679" spans="1:26" ht="12.75" customHeight="1" x14ac:dyDescent="0.2">
      <c r="A679" s="145"/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</row>
    <row r="680" spans="1:26" ht="12.75" customHeight="1" x14ac:dyDescent="0.2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</row>
    <row r="681" spans="1:26" ht="12.75" customHeight="1" x14ac:dyDescent="0.2">
      <c r="A681" s="145"/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</row>
    <row r="682" spans="1:26" ht="12.75" customHeight="1" x14ac:dyDescent="0.2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</row>
    <row r="683" spans="1:26" ht="12.75" customHeight="1" x14ac:dyDescent="0.2">
      <c r="A683" s="145"/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</row>
    <row r="684" spans="1:26" ht="12.75" customHeight="1" x14ac:dyDescent="0.2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</row>
    <row r="685" spans="1:26" ht="12.75" customHeight="1" x14ac:dyDescent="0.2">
      <c r="A685" s="145"/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</row>
    <row r="686" spans="1:26" ht="12.75" customHeight="1" x14ac:dyDescent="0.2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</row>
    <row r="687" spans="1:26" ht="12.75" customHeight="1" x14ac:dyDescent="0.2">
      <c r="A687" s="145"/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</row>
    <row r="688" spans="1:26" ht="12.75" customHeight="1" x14ac:dyDescent="0.2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</row>
    <row r="689" spans="1:26" ht="12.75" customHeight="1" x14ac:dyDescent="0.2">
      <c r="A689" s="145"/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</row>
    <row r="690" spans="1:26" ht="12.75" customHeight="1" x14ac:dyDescent="0.2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</row>
    <row r="691" spans="1:26" ht="12.75" customHeight="1" x14ac:dyDescent="0.2">
      <c r="A691" s="145"/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</row>
    <row r="692" spans="1:26" ht="12.75" customHeight="1" x14ac:dyDescent="0.2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</row>
    <row r="693" spans="1:26" ht="12.75" customHeight="1" x14ac:dyDescent="0.2">
      <c r="A693" s="145"/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</row>
    <row r="694" spans="1:26" ht="12.75" customHeight="1" x14ac:dyDescent="0.2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</row>
    <row r="695" spans="1:26" ht="12.75" customHeight="1" x14ac:dyDescent="0.2">
      <c r="A695" s="145"/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</row>
    <row r="696" spans="1:26" ht="12.75" customHeight="1" x14ac:dyDescent="0.2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</row>
    <row r="697" spans="1:26" ht="12.75" customHeight="1" x14ac:dyDescent="0.2">
      <c r="A697" s="145"/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</row>
    <row r="698" spans="1:26" ht="12.75" customHeight="1" x14ac:dyDescent="0.2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</row>
    <row r="699" spans="1:26" ht="12.75" customHeight="1" x14ac:dyDescent="0.2">
      <c r="A699" s="145"/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</row>
    <row r="700" spans="1:26" ht="12.75" customHeight="1" x14ac:dyDescent="0.2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</row>
    <row r="701" spans="1:26" ht="12.75" customHeight="1" x14ac:dyDescent="0.2">
      <c r="A701" s="145"/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</row>
    <row r="702" spans="1:26" ht="12.75" customHeight="1" x14ac:dyDescent="0.2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</row>
    <row r="703" spans="1:26" ht="12.75" customHeight="1" x14ac:dyDescent="0.2">
      <c r="A703" s="145"/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</row>
    <row r="704" spans="1:26" ht="12.75" customHeight="1" x14ac:dyDescent="0.2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</row>
    <row r="705" spans="1:26" ht="12.75" customHeight="1" x14ac:dyDescent="0.2">
      <c r="A705" s="145"/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</row>
    <row r="706" spans="1:26" ht="12.75" customHeight="1" x14ac:dyDescent="0.2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</row>
    <row r="707" spans="1:26" ht="12.75" customHeight="1" x14ac:dyDescent="0.2">
      <c r="A707" s="145"/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</row>
    <row r="708" spans="1:26" ht="12.75" customHeight="1" x14ac:dyDescent="0.2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</row>
    <row r="709" spans="1:26" ht="12.75" customHeight="1" x14ac:dyDescent="0.2">
      <c r="A709" s="145"/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</row>
    <row r="710" spans="1:26" ht="12.75" customHeight="1" x14ac:dyDescent="0.2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</row>
    <row r="711" spans="1:26" ht="12.75" customHeight="1" x14ac:dyDescent="0.2">
      <c r="A711" s="145"/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</row>
    <row r="712" spans="1:26" ht="12.75" customHeight="1" x14ac:dyDescent="0.2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</row>
    <row r="713" spans="1:26" ht="12.75" customHeight="1" x14ac:dyDescent="0.2">
      <c r="A713" s="145"/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</row>
    <row r="714" spans="1:26" ht="12.75" customHeight="1" x14ac:dyDescent="0.2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</row>
    <row r="715" spans="1:26" ht="12.75" customHeight="1" x14ac:dyDescent="0.2">
      <c r="A715" s="145"/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</row>
    <row r="716" spans="1:26" ht="12.75" customHeight="1" x14ac:dyDescent="0.2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</row>
    <row r="717" spans="1:26" ht="12.75" customHeight="1" x14ac:dyDescent="0.2">
      <c r="A717" s="145"/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</row>
    <row r="718" spans="1:26" ht="12.75" customHeight="1" x14ac:dyDescent="0.2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</row>
    <row r="719" spans="1:26" ht="12.75" customHeight="1" x14ac:dyDescent="0.2">
      <c r="A719" s="145"/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</row>
    <row r="720" spans="1:26" ht="12.75" customHeight="1" x14ac:dyDescent="0.2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</row>
    <row r="721" spans="1:26" ht="12.75" customHeight="1" x14ac:dyDescent="0.2">
      <c r="A721" s="145"/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</row>
    <row r="722" spans="1:26" ht="12.75" customHeight="1" x14ac:dyDescent="0.2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</row>
    <row r="723" spans="1:26" ht="12.75" customHeight="1" x14ac:dyDescent="0.2">
      <c r="A723" s="145"/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</row>
    <row r="724" spans="1:26" ht="12.75" customHeight="1" x14ac:dyDescent="0.2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</row>
    <row r="725" spans="1:26" ht="12.75" customHeight="1" x14ac:dyDescent="0.2">
      <c r="A725" s="145"/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</row>
    <row r="726" spans="1:26" ht="12.75" customHeight="1" x14ac:dyDescent="0.2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</row>
    <row r="727" spans="1:26" ht="12.75" customHeight="1" x14ac:dyDescent="0.2">
      <c r="A727" s="145"/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</row>
    <row r="728" spans="1:26" ht="12.75" customHeight="1" x14ac:dyDescent="0.2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</row>
    <row r="729" spans="1:26" ht="12.75" customHeight="1" x14ac:dyDescent="0.2">
      <c r="A729" s="145"/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</row>
    <row r="730" spans="1:26" ht="12.75" customHeight="1" x14ac:dyDescent="0.2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</row>
    <row r="731" spans="1:26" ht="12.75" customHeight="1" x14ac:dyDescent="0.2">
      <c r="A731" s="145"/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</row>
    <row r="732" spans="1:26" ht="12.75" customHeight="1" x14ac:dyDescent="0.2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</row>
    <row r="733" spans="1:26" ht="12.75" customHeight="1" x14ac:dyDescent="0.2">
      <c r="A733" s="145"/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</row>
    <row r="734" spans="1:26" ht="12.75" customHeight="1" x14ac:dyDescent="0.2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</row>
    <row r="735" spans="1:26" ht="12.75" customHeight="1" x14ac:dyDescent="0.2">
      <c r="A735" s="145"/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</row>
    <row r="736" spans="1:26" ht="12.75" customHeight="1" x14ac:dyDescent="0.2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</row>
    <row r="737" spans="1:26" ht="12.75" customHeight="1" x14ac:dyDescent="0.2">
      <c r="A737" s="145"/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</row>
    <row r="738" spans="1:26" ht="12.75" customHeight="1" x14ac:dyDescent="0.2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</row>
    <row r="739" spans="1:26" ht="12.75" customHeight="1" x14ac:dyDescent="0.2">
      <c r="A739" s="145"/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</row>
    <row r="740" spans="1:26" ht="12.75" customHeight="1" x14ac:dyDescent="0.2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</row>
    <row r="741" spans="1:26" ht="12.75" customHeight="1" x14ac:dyDescent="0.2">
      <c r="A741" s="145"/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</row>
    <row r="742" spans="1:26" ht="12.75" customHeight="1" x14ac:dyDescent="0.2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</row>
    <row r="743" spans="1:26" ht="12.75" customHeight="1" x14ac:dyDescent="0.2">
      <c r="A743" s="145"/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</row>
    <row r="744" spans="1:26" ht="12.75" customHeight="1" x14ac:dyDescent="0.2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</row>
    <row r="745" spans="1:26" ht="12.75" customHeight="1" x14ac:dyDescent="0.2">
      <c r="A745" s="145"/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</row>
    <row r="746" spans="1:26" ht="12.75" customHeight="1" x14ac:dyDescent="0.2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</row>
    <row r="747" spans="1:26" ht="12.75" customHeight="1" x14ac:dyDescent="0.2">
      <c r="A747" s="145"/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</row>
    <row r="748" spans="1:26" ht="12.75" customHeight="1" x14ac:dyDescent="0.2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</row>
    <row r="749" spans="1:26" ht="12.75" customHeight="1" x14ac:dyDescent="0.2">
      <c r="A749" s="145"/>
      <c r="B749" s="145"/>
      <c r="C749" s="145"/>
      <c r="D749" s="145"/>
      <c r="E749" s="145"/>
      <c r="F749" s="145"/>
      <c r="G749" s="145"/>
      <c r="H749" s="145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</row>
    <row r="750" spans="1:26" ht="12.75" customHeight="1" x14ac:dyDescent="0.2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</row>
    <row r="751" spans="1:26" ht="12.75" customHeight="1" x14ac:dyDescent="0.2">
      <c r="A751" s="145"/>
      <c r="B751" s="145"/>
      <c r="C751" s="145"/>
      <c r="D751" s="145"/>
      <c r="E751" s="145"/>
      <c r="F751" s="145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</row>
    <row r="752" spans="1:26" ht="12.75" customHeight="1" x14ac:dyDescent="0.2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</row>
    <row r="753" spans="1:26" ht="12.75" customHeight="1" x14ac:dyDescent="0.2">
      <c r="A753" s="145"/>
      <c r="B753" s="145"/>
      <c r="C753" s="145"/>
      <c r="D753" s="145"/>
      <c r="E753" s="145"/>
      <c r="F753" s="145"/>
      <c r="G753" s="145"/>
      <c r="H753" s="145"/>
      <c r="I753" s="145"/>
      <c r="J753" s="145"/>
      <c r="K753" s="145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</row>
    <row r="754" spans="1:26" ht="12.75" customHeight="1" x14ac:dyDescent="0.2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</row>
    <row r="755" spans="1:26" ht="12.75" customHeight="1" x14ac:dyDescent="0.2">
      <c r="A755" s="145"/>
      <c r="B755" s="145"/>
      <c r="C755" s="145"/>
      <c r="D755" s="145"/>
      <c r="E755" s="145"/>
      <c r="F755" s="145"/>
      <c r="G755" s="145"/>
      <c r="H755" s="145"/>
      <c r="I755" s="145"/>
      <c r="J755" s="145"/>
      <c r="K755" s="145"/>
      <c r="L755" s="145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</row>
    <row r="756" spans="1:26" ht="12.75" customHeight="1" x14ac:dyDescent="0.2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</row>
    <row r="757" spans="1:26" ht="12.75" customHeight="1" x14ac:dyDescent="0.2">
      <c r="A757" s="145"/>
      <c r="B757" s="145"/>
      <c r="C757" s="145"/>
      <c r="D757" s="145"/>
      <c r="E757" s="145"/>
      <c r="F757" s="145"/>
      <c r="G757" s="145"/>
      <c r="H757" s="145"/>
      <c r="I757" s="145"/>
      <c r="J757" s="145"/>
      <c r="K757" s="145"/>
      <c r="L757" s="145"/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</row>
    <row r="758" spans="1:26" ht="12.75" customHeight="1" x14ac:dyDescent="0.2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</row>
    <row r="759" spans="1:26" ht="12.75" customHeight="1" x14ac:dyDescent="0.2">
      <c r="A759" s="145"/>
      <c r="B759" s="145"/>
      <c r="C759" s="145"/>
      <c r="D759" s="145"/>
      <c r="E759" s="145"/>
      <c r="F759" s="145"/>
      <c r="G759" s="145"/>
      <c r="H759" s="145"/>
      <c r="I759" s="145"/>
      <c r="J759" s="145"/>
      <c r="K759" s="145"/>
      <c r="L759" s="145"/>
      <c r="M759" s="145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</row>
    <row r="760" spans="1:26" ht="12.75" customHeight="1" x14ac:dyDescent="0.2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</row>
    <row r="761" spans="1:26" ht="12.75" customHeight="1" x14ac:dyDescent="0.2">
      <c r="A761" s="145"/>
      <c r="B761" s="145"/>
      <c r="C761" s="145"/>
      <c r="D761" s="145"/>
      <c r="E761" s="145"/>
      <c r="F761" s="145"/>
      <c r="G761" s="145"/>
      <c r="H761" s="145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</row>
    <row r="762" spans="1:26" ht="12.75" customHeight="1" x14ac:dyDescent="0.2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</row>
    <row r="763" spans="1:26" ht="12.75" customHeight="1" x14ac:dyDescent="0.2">
      <c r="A763" s="145"/>
      <c r="B763" s="145"/>
      <c r="C763" s="145"/>
      <c r="D763" s="145"/>
      <c r="E763" s="145"/>
      <c r="F763" s="145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</row>
    <row r="764" spans="1:26" ht="12.75" customHeight="1" x14ac:dyDescent="0.2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</row>
    <row r="765" spans="1:26" ht="12.75" customHeight="1" x14ac:dyDescent="0.2">
      <c r="A765" s="145"/>
      <c r="B765" s="145"/>
      <c r="C765" s="145"/>
      <c r="D765" s="145"/>
      <c r="E765" s="145"/>
      <c r="F765" s="145"/>
      <c r="G765" s="145"/>
      <c r="H765" s="145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</row>
    <row r="766" spans="1:26" ht="12.75" customHeight="1" x14ac:dyDescent="0.2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</row>
    <row r="767" spans="1:26" ht="12.75" customHeight="1" x14ac:dyDescent="0.2">
      <c r="A767" s="145"/>
      <c r="B767" s="145"/>
      <c r="C767" s="145"/>
      <c r="D767" s="145"/>
      <c r="E767" s="145"/>
      <c r="F767" s="145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</row>
    <row r="768" spans="1:26" ht="12.75" customHeight="1" x14ac:dyDescent="0.2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</row>
    <row r="769" spans="1:26" ht="12.75" customHeight="1" x14ac:dyDescent="0.2">
      <c r="A769" s="145"/>
      <c r="B769" s="145"/>
      <c r="C769" s="145"/>
      <c r="D769" s="145"/>
      <c r="E769" s="145"/>
      <c r="F769" s="145"/>
      <c r="G769" s="145"/>
      <c r="H769" s="145"/>
      <c r="I769" s="145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</row>
    <row r="770" spans="1:26" ht="12.75" customHeight="1" x14ac:dyDescent="0.2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</row>
    <row r="771" spans="1:26" ht="12.75" customHeight="1" x14ac:dyDescent="0.2">
      <c r="A771" s="145"/>
      <c r="B771" s="145"/>
      <c r="C771" s="145"/>
      <c r="D771" s="145"/>
      <c r="E771" s="145"/>
      <c r="F771" s="145"/>
      <c r="G771" s="145"/>
      <c r="H771" s="145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</row>
    <row r="772" spans="1:26" ht="12.75" customHeight="1" x14ac:dyDescent="0.2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</row>
    <row r="773" spans="1:26" ht="12.75" customHeight="1" x14ac:dyDescent="0.2">
      <c r="A773" s="145"/>
      <c r="B773" s="145"/>
      <c r="C773" s="145"/>
      <c r="D773" s="145"/>
      <c r="E773" s="145"/>
      <c r="F773" s="145"/>
      <c r="G773" s="145"/>
      <c r="H773" s="145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</row>
    <row r="774" spans="1:26" ht="12.75" customHeight="1" x14ac:dyDescent="0.2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</row>
    <row r="775" spans="1:26" ht="12.75" customHeight="1" x14ac:dyDescent="0.2">
      <c r="A775" s="145"/>
      <c r="B775" s="145"/>
      <c r="C775" s="145"/>
      <c r="D775" s="145"/>
      <c r="E775" s="145"/>
      <c r="F775" s="145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</row>
    <row r="776" spans="1:26" ht="12.75" customHeight="1" x14ac:dyDescent="0.2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</row>
    <row r="777" spans="1:26" ht="12.75" customHeight="1" x14ac:dyDescent="0.2">
      <c r="A777" s="145"/>
      <c r="B777" s="145"/>
      <c r="C777" s="145"/>
      <c r="D777" s="145"/>
      <c r="E777" s="145"/>
      <c r="F777" s="145"/>
      <c r="G777" s="145"/>
      <c r="H777" s="145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</row>
    <row r="778" spans="1:26" ht="12.75" customHeight="1" x14ac:dyDescent="0.2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</row>
    <row r="779" spans="1:26" ht="12.75" customHeight="1" x14ac:dyDescent="0.2">
      <c r="A779" s="145"/>
      <c r="B779" s="145"/>
      <c r="C779" s="145"/>
      <c r="D779" s="145"/>
      <c r="E779" s="145"/>
      <c r="F779" s="145"/>
      <c r="G779" s="145"/>
      <c r="H779" s="145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</row>
    <row r="780" spans="1:26" ht="12.75" customHeight="1" x14ac:dyDescent="0.2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</row>
    <row r="781" spans="1:26" ht="12.75" customHeight="1" x14ac:dyDescent="0.2">
      <c r="A781" s="145"/>
      <c r="B781" s="145"/>
      <c r="C781" s="145"/>
      <c r="D781" s="145"/>
      <c r="E781" s="145"/>
      <c r="F781" s="145"/>
      <c r="G781" s="145"/>
      <c r="H781" s="145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</row>
    <row r="782" spans="1:26" ht="12.75" customHeight="1" x14ac:dyDescent="0.2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</row>
    <row r="783" spans="1:26" ht="12.75" customHeight="1" x14ac:dyDescent="0.2">
      <c r="A783" s="145"/>
      <c r="B783" s="145"/>
      <c r="C783" s="145"/>
      <c r="D783" s="145"/>
      <c r="E783" s="145"/>
      <c r="F783" s="145"/>
      <c r="G783" s="145"/>
      <c r="H783" s="145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</row>
    <row r="784" spans="1:26" ht="12.75" customHeight="1" x14ac:dyDescent="0.2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</row>
    <row r="785" spans="1:26" ht="12.75" customHeight="1" x14ac:dyDescent="0.2">
      <c r="A785" s="145"/>
      <c r="B785" s="145"/>
      <c r="C785" s="145"/>
      <c r="D785" s="145"/>
      <c r="E785" s="145"/>
      <c r="F785" s="145"/>
      <c r="G785" s="145"/>
      <c r="H785" s="145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</row>
    <row r="786" spans="1:26" ht="12.75" customHeight="1" x14ac:dyDescent="0.2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</row>
    <row r="787" spans="1:26" ht="12.75" customHeight="1" x14ac:dyDescent="0.2">
      <c r="A787" s="145"/>
      <c r="B787" s="145"/>
      <c r="C787" s="145"/>
      <c r="D787" s="145"/>
      <c r="E787" s="145"/>
      <c r="F787" s="145"/>
      <c r="G787" s="145"/>
      <c r="H787" s="145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</row>
    <row r="788" spans="1:26" ht="12.75" customHeight="1" x14ac:dyDescent="0.2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</row>
    <row r="789" spans="1:26" ht="12.75" customHeight="1" x14ac:dyDescent="0.2">
      <c r="A789" s="145"/>
      <c r="B789" s="145"/>
      <c r="C789" s="145"/>
      <c r="D789" s="145"/>
      <c r="E789" s="145"/>
      <c r="F789" s="145"/>
      <c r="G789" s="145"/>
      <c r="H789" s="145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</row>
    <row r="790" spans="1:26" ht="12.75" customHeight="1" x14ac:dyDescent="0.2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</row>
    <row r="791" spans="1:26" ht="12.75" customHeight="1" x14ac:dyDescent="0.2">
      <c r="A791" s="145"/>
      <c r="B791" s="145"/>
      <c r="C791" s="145"/>
      <c r="D791" s="145"/>
      <c r="E791" s="145"/>
      <c r="F791" s="145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</row>
    <row r="792" spans="1:26" ht="12.75" customHeight="1" x14ac:dyDescent="0.2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</row>
    <row r="793" spans="1:26" ht="12.75" customHeight="1" x14ac:dyDescent="0.2">
      <c r="A793" s="145"/>
      <c r="B793" s="145"/>
      <c r="C793" s="145"/>
      <c r="D793" s="145"/>
      <c r="E793" s="145"/>
      <c r="F793" s="145"/>
      <c r="G793" s="145"/>
      <c r="H793" s="145"/>
      <c r="I793" s="145"/>
      <c r="J793" s="145"/>
      <c r="K793" s="145"/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</row>
    <row r="794" spans="1:26" ht="12.75" customHeight="1" x14ac:dyDescent="0.2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</row>
    <row r="795" spans="1:26" ht="12.75" customHeight="1" x14ac:dyDescent="0.2">
      <c r="A795" s="145"/>
      <c r="B795" s="145"/>
      <c r="C795" s="145"/>
      <c r="D795" s="145"/>
      <c r="E795" s="145"/>
      <c r="F795" s="145"/>
      <c r="G795" s="145"/>
      <c r="H795" s="145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</row>
    <row r="796" spans="1:26" ht="12.75" customHeight="1" x14ac:dyDescent="0.2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</row>
    <row r="797" spans="1:26" ht="12.75" customHeight="1" x14ac:dyDescent="0.2">
      <c r="A797" s="145"/>
      <c r="B797" s="145"/>
      <c r="C797" s="145"/>
      <c r="D797" s="145"/>
      <c r="E797" s="145"/>
      <c r="F797" s="145"/>
      <c r="G797" s="145"/>
      <c r="H797" s="145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</row>
    <row r="798" spans="1:26" ht="12.75" customHeight="1" x14ac:dyDescent="0.2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</row>
    <row r="799" spans="1:26" ht="12.75" customHeight="1" x14ac:dyDescent="0.2">
      <c r="A799" s="145"/>
      <c r="B799" s="145"/>
      <c r="C799" s="145"/>
      <c r="D799" s="145"/>
      <c r="E799" s="145"/>
      <c r="F799" s="145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</row>
    <row r="800" spans="1:26" ht="12.75" customHeight="1" x14ac:dyDescent="0.2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</row>
    <row r="801" spans="1:26" ht="12.75" customHeight="1" x14ac:dyDescent="0.2">
      <c r="A801" s="145"/>
      <c r="B801" s="145"/>
      <c r="C801" s="145"/>
      <c r="D801" s="145"/>
      <c r="E801" s="145"/>
      <c r="F801" s="145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</row>
    <row r="802" spans="1:26" ht="12.75" customHeight="1" x14ac:dyDescent="0.2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</row>
    <row r="803" spans="1:26" ht="12.75" customHeight="1" x14ac:dyDescent="0.2">
      <c r="A803" s="145"/>
      <c r="B803" s="145"/>
      <c r="C803" s="145"/>
      <c r="D803" s="145"/>
      <c r="E803" s="145"/>
      <c r="F803" s="145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</row>
    <row r="804" spans="1:26" ht="12.75" customHeight="1" x14ac:dyDescent="0.2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</row>
    <row r="805" spans="1:26" ht="12.75" customHeight="1" x14ac:dyDescent="0.2">
      <c r="A805" s="145"/>
      <c r="B805" s="145"/>
      <c r="C805" s="145"/>
      <c r="D805" s="145"/>
      <c r="E805" s="145"/>
      <c r="F805" s="145"/>
      <c r="G805" s="145"/>
      <c r="H805" s="145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</row>
    <row r="806" spans="1:26" ht="12.75" customHeight="1" x14ac:dyDescent="0.2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</row>
    <row r="807" spans="1:26" ht="12.75" customHeight="1" x14ac:dyDescent="0.2">
      <c r="A807" s="145"/>
      <c r="B807" s="145"/>
      <c r="C807" s="145"/>
      <c r="D807" s="145"/>
      <c r="E807" s="145"/>
      <c r="F807" s="145"/>
      <c r="G807" s="145"/>
      <c r="H807" s="145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</row>
    <row r="808" spans="1:26" ht="12.75" customHeight="1" x14ac:dyDescent="0.2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</row>
    <row r="809" spans="1:26" ht="12.75" customHeight="1" x14ac:dyDescent="0.2">
      <c r="A809" s="145"/>
      <c r="B809" s="145"/>
      <c r="C809" s="145"/>
      <c r="D809" s="145"/>
      <c r="E809" s="145"/>
      <c r="F809" s="145"/>
      <c r="G809" s="145"/>
      <c r="H809" s="145"/>
      <c r="I809" s="145"/>
      <c r="J809" s="145"/>
      <c r="K809" s="145"/>
      <c r="L809" s="145"/>
      <c r="M809" s="145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  <c r="Z809" s="145"/>
    </row>
    <row r="810" spans="1:26" ht="12.75" customHeight="1" x14ac:dyDescent="0.2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  <c r="Z810" s="145"/>
    </row>
    <row r="811" spans="1:26" ht="12.75" customHeight="1" x14ac:dyDescent="0.2">
      <c r="A811" s="145"/>
      <c r="B811" s="145"/>
      <c r="C811" s="145"/>
      <c r="D811" s="145"/>
      <c r="E811" s="145"/>
      <c r="F811" s="145"/>
      <c r="G811" s="145"/>
      <c r="H811" s="145"/>
      <c r="I811" s="145"/>
      <c r="J811" s="145"/>
      <c r="K811" s="145"/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</row>
    <row r="812" spans="1:26" ht="12.75" customHeight="1" x14ac:dyDescent="0.2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</row>
    <row r="813" spans="1:26" ht="12.75" customHeight="1" x14ac:dyDescent="0.2">
      <c r="A813" s="145"/>
      <c r="B813" s="145"/>
      <c r="C813" s="145"/>
      <c r="D813" s="145"/>
      <c r="E813" s="145"/>
      <c r="F813" s="145"/>
      <c r="G813" s="145"/>
      <c r="H813" s="145"/>
      <c r="I813" s="145"/>
      <c r="J813" s="145"/>
      <c r="K813" s="145"/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</row>
    <row r="814" spans="1:26" ht="12.75" customHeight="1" x14ac:dyDescent="0.2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</row>
    <row r="815" spans="1:26" ht="12.75" customHeight="1" x14ac:dyDescent="0.2">
      <c r="A815" s="145"/>
      <c r="B815" s="145"/>
      <c r="C815" s="145"/>
      <c r="D815" s="145"/>
      <c r="E815" s="145"/>
      <c r="F815" s="145"/>
      <c r="G815" s="145"/>
      <c r="H815" s="145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</row>
    <row r="816" spans="1:26" ht="12.75" customHeight="1" x14ac:dyDescent="0.2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</row>
    <row r="817" spans="1:26" ht="12.75" customHeight="1" x14ac:dyDescent="0.2">
      <c r="A817" s="145"/>
      <c r="B817" s="145"/>
      <c r="C817" s="145"/>
      <c r="D817" s="145"/>
      <c r="E817" s="145"/>
      <c r="F817" s="145"/>
      <c r="G817" s="145"/>
      <c r="H817" s="145"/>
      <c r="I817" s="145"/>
      <c r="J817" s="145"/>
      <c r="K817" s="145"/>
      <c r="L817" s="145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</row>
    <row r="818" spans="1:26" ht="12.75" customHeight="1" x14ac:dyDescent="0.2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</row>
    <row r="819" spans="1:26" ht="12.75" customHeight="1" x14ac:dyDescent="0.2">
      <c r="A819" s="145"/>
      <c r="B819" s="145"/>
      <c r="C819" s="145"/>
      <c r="D819" s="145"/>
      <c r="E819" s="145"/>
      <c r="F819" s="145"/>
      <c r="G819" s="145"/>
      <c r="H819" s="145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</row>
    <row r="820" spans="1:26" ht="12.75" customHeight="1" x14ac:dyDescent="0.2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</row>
    <row r="821" spans="1:26" ht="12.75" customHeight="1" x14ac:dyDescent="0.2">
      <c r="A821" s="145"/>
      <c r="B821" s="145"/>
      <c r="C821" s="145"/>
      <c r="D821" s="145"/>
      <c r="E821" s="145"/>
      <c r="F821" s="145"/>
      <c r="G821" s="145"/>
      <c r="H821" s="145"/>
      <c r="I821" s="145"/>
      <c r="J821" s="145"/>
      <c r="K821" s="145"/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</row>
    <row r="822" spans="1:26" ht="12.75" customHeight="1" x14ac:dyDescent="0.2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</row>
    <row r="823" spans="1:26" ht="12.75" customHeight="1" x14ac:dyDescent="0.2">
      <c r="A823" s="145"/>
      <c r="B823" s="145"/>
      <c r="C823" s="145"/>
      <c r="D823" s="145"/>
      <c r="E823" s="145"/>
      <c r="F823" s="145"/>
      <c r="G823" s="145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</row>
    <row r="824" spans="1:26" ht="12.75" customHeight="1" x14ac:dyDescent="0.2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</row>
    <row r="825" spans="1:26" ht="12.75" customHeight="1" x14ac:dyDescent="0.2">
      <c r="A825" s="145"/>
      <c r="B825" s="145"/>
      <c r="C825" s="145"/>
      <c r="D825" s="145"/>
      <c r="E825" s="145"/>
      <c r="F825" s="145"/>
      <c r="G825" s="145"/>
      <c r="H825" s="145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</row>
    <row r="826" spans="1:26" ht="12.75" customHeight="1" x14ac:dyDescent="0.2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</row>
    <row r="827" spans="1:26" ht="12.75" customHeight="1" x14ac:dyDescent="0.2">
      <c r="A827" s="145"/>
      <c r="B827" s="145"/>
      <c r="C827" s="145"/>
      <c r="D827" s="145"/>
      <c r="E827" s="145"/>
      <c r="F827" s="145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</row>
    <row r="828" spans="1:26" ht="12.75" customHeight="1" x14ac:dyDescent="0.2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</row>
    <row r="829" spans="1:26" ht="12.75" customHeight="1" x14ac:dyDescent="0.2">
      <c r="A829" s="145"/>
      <c r="B829" s="145"/>
      <c r="C829" s="145"/>
      <c r="D829" s="145"/>
      <c r="E829" s="145"/>
      <c r="F829" s="145"/>
      <c r="G829" s="145"/>
      <c r="H829" s="145"/>
      <c r="I829" s="145"/>
      <c r="J829" s="145"/>
      <c r="K829" s="145"/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</row>
    <row r="830" spans="1:26" ht="12.75" customHeight="1" x14ac:dyDescent="0.2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</row>
    <row r="831" spans="1:26" ht="12.75" customHeight="1" x14ac:dyDescent="0.2">
      <c r="A831" s="145"/>
      <c r="B831" s="145"/>
      <c r="C831" s="145"/>
      <c r="D831" s="145"/>
      <c r="E831" s="145"/>
      <c r="F831" s="145"/>
      <c r="G831" s="145"/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</row>
    <row r="832" spans="1:26" ht="12.75" customHeight="1" x14ac:dyDescent="0.2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</row>
    <row r="833" spans="1:26" ht="12.75" customHeight="1" x14ac:dyDescent="0.2">
      <c r="A833" s="145"/>
      <c r="B833" s="145"/>
      <c r="C833" s="145"/>
      <c r="D833" s="145"/>
      <c r="E833" s="145"/>
      <c r="F833" s="145"/>
      <c r="G833" s="145"/>
      <c r="H833" s="145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</row>
    <row r="834" spans="1:26" ht="12.75" customHeight="1" x14ac:dyDescent="0.2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</row>
    <row r="835" spans="1:26" ht="12.75" customHeight="1" x14ac:dyDescent="0.2">
      <c r="A835" s="145"/>
      <c r="B835" s="145"/>
      <c r="C835" s="145"/>
      <c r="D835" s="145"/>
      <c r="E835" s="145"/>
      <c r="F835" s="145"/>
      <c r="G835" s="145"/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</row>
    <row r="836" spans="1:26" ht="12.75" customHeight="1" x14ac:dyDescent="0.2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</row>
    <row r="837" spans="1:26" ht="12.75" customHeight="1" x14ac:dyDescent="0.2">
      <c r="A837" s="145"/>
      <c r="B837" s="145"/>
      <c r="C837" s="145"/>
      <c r="D837" s="145"/>
      <c r="E837" s="145"/>
      <c r="F837" s="145"/>
      <c r="G837" s="145"/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</row>
    <row r="838" spans="1:26" ht="12.75" customHeight="1" x14ac:dyDescent="0.2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</row>
    <row r="839" spans="1:26" ht="12.75" customHeight="1" x14ac:dyDescent="0.2">
      <c r="A839" s="145"/>
      <c r="B839" s="145"/>
      <c r="C839" s="145"/>
      <c r="D839" s="145"/>
      <c r="E839" s="145"/>
      <c r="F839" s="145"/>
      <c r="G839" s="145"/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</row>
    <row r="840" spans="1:26" ht="12.75" customHeight="1" x14ac:dyDescent="0.2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</row>
    <row r="841" spans="1:26" ht="12.75" customHeight="1" x14ac:dyDescent="0.2">
      <c r="A841" s="145"/>
      <c r="B841" s="145"/>
      <c r="C841" s="145"/>
      <c r="D841" s="145"/>
      <c r="E841" s="145"/>
      <c r="F841" s="145"/>
      <c r="G841" s="145"/>
      <c r="H841" s="145"/>
      <c r="I841" s="145"/>
      <c r="J841" s="145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</row>
    <row r="842" spans="1:26" ht="12.75" customHeight="1" x14ac:dyDescent="0.2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</row>
    <row r="843" spans="1:26" ht="12.75" customHeight="1" x14ac:dyDescent="0.2">
      <c r="A843" s="145"/>
      <c r="B843" s="145"/>
      <c r="C843" s="145"/>
      <c r="D843" s="145"/>
      <c r="E843" s="145"/>
      <c r="F843" s="145"/>
      <c r="G843" s="145"/>
      <c r="H843" s="145"/>
      <c r="I843" s="145"/>
      <c r="J843" s="145"/>
      <c r="K843" s="145"/>
      <c r="L843" s="145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</row>
    <row r="844" spans="1:26" ht="12.75" customHeight="1" x14ac:dyDescent="0.2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</row>
    <row r="845" spans="1:26" ht="12.75" customHeight="1" x14ac:dyDescent="0.2">
      <c r="A845" s="145"/>
      <c r="B845" s="145"/>
      <c r="C845" s="145"/>
      <c r="D845" s="145"/>
      <c r="E845" s="145"/>
      <c r="F845" s="145"/>
      <c r="G845" s="145"/>
      <c r="H845" s="145"/>
      <c r="I845" s="145"/>
      <c r="J845" s="145"/>
      <c r="K845" s="145"/>
      <c r="L845" s="145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</row>
    <row r="846" spans="1:26" ht="12.75" customHeight="1" x14ac:dyDescent="0.2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</row>
    <row r="847" spans="1:26" ht="12.75" customHeight="1" x14ac:dyDescent="0.2">
      <c r="A847" s="145"/>
      <c r="B847" s="145"/>
      <c r="C847" s="145"/>
      <c r="D847" s="145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</row>
    <row r="848" spans="1:26" ht="12.75" customHeight="1" x14ac:dyDescent="0.2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  <c r="Z848" s="145"/>
    </row>
    <row r="849" spans="1:26" ht="12.75" customHeight="1" x14ac:dyDescent="0.2">
      <c r="A849" s="145"/>
      <c r="B849" s="145"/>
      <c r="C849" s="145"/>
      <c r="D849" s="145"/>
      <c r="E849" s="145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  <c r="Z849" s="145"/>
    </row>
    <row r="850" spans="1:26" ht="12.75" customHeight="1" x14ac:dyDescent="0.2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  <c r="Z850" s="145"/>
    </row>
    <row r="851" spans="1:26" ht="12.75" customHeight="1" x14ac:dyDescent="0.2">
      <c r="A851" s="145"/>
      <c r="B851" s="145"/>
      <c r="C851" s="145"/>
      <c r="D851" s="145"/>
      <c r="E851" s="145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</row>
    <row r="852" spans="1:26" ht="12.75" customHeight="1" x14ac:dyDescent="0.2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</row>
    <row r="853" spans="1:26" ht="12.75" customHeight="1" x14ac:dyDescent="0.2">
      <c r="A853" s="145"/>
      <c r="B853" s="145"/>
      <c r="C853" s="145"/>
      <c r="D853" s="145"/>
      <c r="E853" s="145"/>
      <c r="F853" s="145"/>
      <c r="G853" s="145"/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</row>
    <row r="854" spans="1:26" ht="12.75" customHeight="1" x14ac:dyDescent="0.2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</row>
    <row r="855" spans="1:26" ht="12.75" customHeight="1" x14ac:dyDescent="0.2">
      <c r="A855" s="145"/>
      <c r="B855" s="145"/>
      <c r="C855" s="145"/>
      <c r="D855" s="145"/>
      <c r="E855" s="145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</row>
    <row r="856" spans="1:26" ht="12.75" customHeight="1" x14ac:dyDescent="0.2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  <c r="Z856" s="145"/>
    </row>
    <row r="857" spans="1:26" ht="12.75" customHeight="1" x14ac:dyDescent="0.2">
      <c r="A857" s="145"/>
      <c r="B857" s="145"/>
      <c r="C857" s="145"/>
      <c r="D857" s="145"/>
      <c r="E857" s="145"/>
      <c r="F857" s="145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</row>
    <row r="858" spans="1:26" ht="12.75" customHeight="1" x14ac:dyDescent="0.2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</row>
    <row r="859" spans="1:26" ht="12.75" customHeight="1" x14ac:dyDescent="0.2">
      <c r="A859" s="145"/>
      <c r="B859" s="145"/>
      <c r="C859" s="145"/>
      <c r="D859" s="145"/>
      <c r="E859" s="145"/>
      <c r="F859" s="145"/>
      <c r="G859" s="145"/>
      <c r="H859" s="145"/>
      <c r="I859" s="145"/>
      <c r="J859" s="145"/>
      <c r="K859" s="145"/>
      <c r="L859" s="145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  <c r="Z859" s="145"/>
    </row>
    <row r="860" spans="1:26" ht="12.75" customHeight="1" x14ac:dyDescent="0.2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  <c r="Z860" s="145"/>
    </row>
    <row r="861" spans="1:26" ht="12.75" customHeight="1" x14ac:dyDescent="0.2">
      <c r="A861" s="145"/>
      <c r="B861" s="145"/>
      <c r="C861" s="145"/>
      <c r="D861" s="145"/>
      <c r="E861" s="145"/>
      <c r="F861" s="145"/>
      <c r="G861" s="145"/>
      <c r="H861" s="145"/>
      <c r="I861" s="145"/>
      <c r="J861" s="145"/>
      <c r="K861" s="145"/>
      <c r="L861" s="145"/>
      <c r="M861" s="145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  <c r="Z861" s="145"/>
    </row>
    <row r="862" spans="1:26" ht="12.75" customHeight="1" x14ac:dyDescent="0.2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  <c r="Z862" s="145"/>
    </row>
    <row r="863" spans="1:26" ht="12.75" customHeight="1" x14ac:dyDescent="0.2">
      <c r="A863" s="145"/>
      <c r="B863" s="145"/>
      <c r="C863" s="145"/>
      <c r="D863" s="145"/>
      <c r="E863" s="145"/>
      <c r="F863" s="145"/>
      <c r="G863" s="145"/>
      <c r="H863" s="145"/>
      <c r="I863" s="145"/>
      <c r="J863" s="145"/>
      <c r="K863" s="145"/>
      <c r="L863" s="145"/>
      <c r="M863" s="145"/>
      <c r="N863" s="145"/>
      <c r="O863" s="145"/>
      <c r="P863" s="145"/>
      <c r="Q863" s="145"/>
      <c r="R863" s="145"/>
      <c r="S863" s="145"/>
      <c r="T863" s="145"/>
      <c r="U863" s="145"/>
      <c r="V863" s="145"/>
      <c r="W863" s="145"/>
      <c r="X863" s="145"/>
      <c r="Y863" s="145"/>
      <c r="Z863" s="145"/>
    </row>
    <row r="864" spans="1:26" ht="12.75" customHeight="1" x14ac:dyDescent="0.2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45"/>
      <c r="U864" s="145"/>
      <c r="V864" s="145"/>
      <c r="W864" s="145"/>
      <c r="X864" s="145"/>
      <c r="Y864" s="145"/>
      <c r="Z864" s="145"/>
    </row>
    <row r="865" spans="1:26" ht="12.75" customHeight="1" x14ac:dyDescent="0.2">
      <c r="A865" s="145"/>
      <c r="B865" s="145"/>
      <c r="C865" s="145"/>
      <c r="D865" s="145"/>
      <c r="E865" s="145"/>
      <c r="F865" s="145"/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</row>
    <row r="866" spans="1:26" ht="12.75" customHeight="1" x14ac:dyDescent="0.2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  <c r="Z866" s="145"/>
    </row>
    <row r="867" spans="1:26" ht="12.75" customHeight="1" x14ac:dyDescent="0.2">
      <c r="A867" s="145"/>
      <c r="B867" s="145"/>
      <c r="C867" s="145"/>
      <c r="D867" s="145"/>
      <c r="E867" s="145"/>
      <c r="F867" s="145"/>
      <c r="G867" s="145"/>
      <c r="H867" s="145"/>
      <c r="I867" s="145"/>
      <c r="J867" s="145"/>
      <c r="K867" s="145"/>
      <c r="L867" s="145"/>
      <c r="M867" s="145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  <c r="Z867" s="145"/>
    </row>
    <row r="868" spans="1:26" ht="12.75" customHeight="1" x14ac:dyDescent="0.2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  <c r="Z868" s="145"/>
    </row>
    <row r="869" spans="1:26" ht="12.75" customHeight="1" x14ac:dyDescent="0.2">
      <c r="A869" s="145"/>
      <c r="B869" s="145"/>
      <c r="C869" s="145"/>
      <c r="D869" s="145"/>
      <c r="E869" s="145"/>
      <c r="F869" s="145"/>
      <c r="G869" s="145"/>
      <c r="H869" s="145"/>
      <c r="I869" s="145"/>
      <c r="J869" s="145"/>
      <c r="K869" s="145"/>
      <c r="L869" s="145"/>
      <c r="M869" s="145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  <c r="Z869" s="145"/>
    </row>
    <row r="870" spans="1:26" ht="12.75" customHeight="1" x14ac:dyDescent="0.2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</row>
    <row r="871" spans="1:26" ht="12.75" customHeight="1" x14ac:dyDescent="0.2">
      <c r="A871" s="145"/>
      <c r="B871" s="145"/>
      <c r="C871" s="145"/>
      <c r="D871" s="145"/>
      <c r="E871" s="145"/>
      <c r="F871" s="145"/>
      <c r="G871" s="145"/>
      <c r="H871" s="145"/>
      <c r="I871" s="145"/>
      <c r="J871" s="145"/>
      <c r="K871" s="145"/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</row>
    <row r="872" spans="1:26" ht="12.75" customHeight="1" x14ac:dyDescent="0.2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</row>
    <row r="873" spans="1:26" ht="12.75" customHeight="1" x14ac:dyDescent="0.2">
      <c r="A873" s="145"/>
      <c r="B873" s="145"/>
      <c r="C873" s="145"/>
      <c r="D873" s="145"/>
      <c r="E873" s="145"/>
      <c r="F873" s="145"/>
      <c r="G873" s="145"/>
      <c r="H873" s="145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</row>
    <row r="874" spans="1:26" ht="12.75" customHeight="1" x14ac:dyDescent="0.2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</row>
    <row r="875" spans="1:26" ht="12.75" customHeight="1" x14ac:dyDescent="0.2">
      <c r="A875" s="145"/>
      <c r="B875" s="145"/>
      <c r="C875" s="145"/>
      <c r="D875" s="145"/>
      <c r="E875" s="145"/>
      <c r="F875" s="145"/>
      <c r="G875" s="145"/>
      <c r="H875" s="145"/>
      <c r="I875" s="145"/>
      <c r="J875" s="145"/>
      <c r="K875" s="145"/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</row>
    <row r="876" spans="1:26" ht="12.75" customHeight="1" x14ac:dyDescent="0.2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</row>
    <row r="877" spans="1:26" ht="12.75" customHeight="1" x14ac:dyDescent="0.2">
      <c r="A877" s="145"/>
      <c r="B877" s="145"/>
      <c r="C877" s="145"/>
      <c r="D877" s="145"/>
      <c r="E877" s="145"/>
      <c r="F877" s="145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</row>
    <row r="878" spans="1:26" ht="12.75" customHeight="1" x14ac:dyDescent="0.2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</row>
    <row r="879" spans="1:26" ht="12.75" customHeight="1" x14ac:dyDescent="0.2">
      <c r="A879" s="145"/>
      <c r="B879" s="145"/>
      <c r="C879" s="145"/>
      <c r="D879" s="145"/>
      <c r="E879" s="145"/>
      <c r="F879" s="145"/>
      <c r="G879" s="145"/>
      <c r="H879" s="145"/>
      <c r="I879" s="145"/>
      <c r="J879" s="145"/>
      <c r="K879" s="145"/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</row>
    <row r="880" spans="1:26" ht="12.75" customHeight="1" x14ac:dyDescent="0.2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</row>
    <row r="881" spans="1:26" ht="12.75" customHeight="1" x14ac:dyDescent="0.2">
      <c r="A881" s="145"/>
      <c r="B881" s="145"/>
      <c r="C881" s="145"/>
      <c r="D881" s="145"/>
      <c r="E881" s="145"/>
      <c r="F881" s="145"/>
      <c r="G881" s="145"/>
      <c r="H881" s="145"/>
      <c r="I881" s="145"/>
      <c r="J881" s="145"/>
      <c r="K881" s="145"/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</row>
    <row r="882" spans="1:26" ht="12.75" customHeight="1" x14ac:dyDescent="0.2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</row>
    <row r="883" spans="1:26" ht="12.75" customHeight="1" x14ac:dyDescent="0.2">
      <c r="A883" s="145"/>
      <c r="B883" s="145"/>
      <c r="C883" s="145"/>
      <c r="D883" s="145"/>
      <c r="E883" s="145"/>
      <c r="F883" s="145"/>
      <c r="G883" s="145"/>
      <c r="H883" s="145"/>
      <c r="I883" s="145"/>
      <c r="J883" s="145"/>
      <c r="K883" s="145"/>
      <c r="L883" s="145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</row>
    <row r="884" spans="1:26" ht="12.75" customHeight="1" x14ac:dyDescent="0.2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</row>
    <row r="885" spans="1:26" ht="12.75" customHeight="1" x14ac:dyDescent="0.2">
      <c r="A885" s="145"/>
      <c r="B885" s="145"/>
      <c r="C885" s="145"/>
      <c r="D885" s="145"/>
      <c r="E885" s="145"/>
      <c r="F885" s="145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</row>
    <row r="886" spans="1:26" ht="12.75" customHeight="1" x14ac:dyDescent="0.2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</row>
    <row r="887" spans="1:26" ht="12.75" customHeight="1" x14ac:dyDescent="0.2">
      <c r="A887" s="145"/>
      <c r="B887" s="145"/>
      <c r="C887" s="145"/>
      <c r="D887" s="145"/>
      <c r="E887" s="145"/>
      <c r="F887" s="145"/>
      <c r="G887" s="145"/>
      <c r="H887" s="145"/>
      <c r="I887" s="145"/>
      <c r="J887" s="145"/>
      <c r="K887" s="145"/>
      <c r="L887" s="145"/>
      <c r="M887" s="145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  <c r="Z887" s="145"/>
    </row>
    <row r="888" spans="1:26" ht="12.75" customHeight="1" x14ac:dyDescent="0.2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</row>
    <row r="889" spans="1:26" ht="12.75" customHeight="1" x14ac:dyDescent="0.2">
      <c r="A889" s="145"/>
      <c r="B889" s="145"/>
      <c r="C889" s="145"/>
      <c r="D889" s="145"/>
      <c r="E889" s="145"/>
      <c r="F889" s="145"/>
      <c r="G889" s="145"/>
      <c r="H889" s="145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</row>
    <row r="890" spans="1:26" ht="12.75" customHeight="1" x14ac:dyDescent="0.2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</row>
    <row r="891" spans="1:26" ht="12.75" customHeight="1" x14ac:dyDescent="0.2">
      <c r="A891" s="145"/>
      <c r="B891" s="145"/>
      <c r="C891" s="145"/>
      <c r="D891" s="145"/>
      <c r="E891" s="145"/>
      <c r="F891" s="145"/>
      <c r="G891" s="145"/>
      <c r="H891" s="145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</row>
    <row r="892" spans="1:26" ht="12.75" customHeight="1" x14ac:dyDescent="0.2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</row>
    <row r="893" spans="1:26" ht="12.75" customHeight="1" x14ac:dyDescent="0.2">
      <c r="A893" s="145"/>
      <c r="B893" s="145"/>
      <c r="C893" s="145"/>
      <c r="D893" s="145"/>
      <c r="E893" s="145"/>
      <c r="F893" s="145"/>
      <c r="G893" s="145"/>
      <c r="H893" s="145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</row>
    <row r="894" spans="1:26" ht="12.75" customHeight="1" x14ac:dyDescent="0.2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</row>
    <row r="895" spans="1:26" ht="12.75" customHeight="1" x14ac:dyDescent="0.2">
      <c r="A895" s="145"/>
      <c r="B895" s="145"/>
      <c r="C895" s="145"/>
      <c r="D895" s="145"/>
      <c r="E895" s="145"/>
      <c r="F895" s="145"/>
      <c r="G895" s="145"/>
      <c r="H895" s="145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</row>
    <row r="896" spans="1:26" ht="12.75" customHeight="1" x14ac:dyDescent="0.2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</row>
    <row r="897" spans="1:26" ht="12.75" customHeight="1" x14ac:dyDescent="0.2">
      <c r="A897" s="145"/>
      <c r="B897" s="145"/>
      <c r="C897" s="145"/>
      <c r="D897" s="145"/>
      <c r="E897" s="145"/>
      <c r="F897" s="145"/>
      <c r="G897" s="145"/>
      <c r="H897" s="145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</row>
    <row r="898" spans="1:26" ht="12.75" customHeight="1" x14ac:dyDescent="0.2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</row>
    <row r="899" spans="1:26" ht="12.75" customHeight="1" x14ac:dyDescent="0.2">
      <c r="A899" s="145"/>
      <c r="B899" s="145"/>
      <c r="C899" s="145"/>
      <c r="D899" s="145"/>
      <c r="E899" s="145"/>
      <c r="F899" s="145"/>
      <c r="G899" s="145"/>
      <c r="H899" s="145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</row>
    <row r="900" spans="1:26" ht="12.75" customHeight="1" x14ac:dyDescent="0.2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</row>
    <row r="901" spans="1:26" ht="12.75" customHeight="1" x14ac:dyDescent="0.2">
      <c r="A901" s="145"/>
      <c r="B901" s="145"/>
      <c r="C901" s="145"/>
      <c r="D901" s="145"/>
      <c r="E901" s="145"/>
      <c r="F901" s="145"/>
      <c r="G901" s="145"/>
      <c r="H901" s="145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</row>
    <row r="902" spans="1:26" ht="12.75" customHeight="1" x14ac:dyDescent="0.2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</row>
    <row r="903" spans="1:26" ht="12.75" customHeight="1" x14ac:dyDescent="0.2">
      <c r="A903" s="145"/>
      <c r="B903" s="145"/>
      <c r="C903" s="145"/>
      <c r="D903" s="145"/>
      <c r="E903" s="145"/>
      <c r="F903" s="145"/>
      <c r="G903" s="145"/>
      <c r="H903" s="145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</row>
    <row r="904" spans="1:26" ht="12.75" customHeight="1" x14ac:dyDescent="0.2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</row>
    <row r="905" spans="1:26" ht="12.75" customHeight="1" x14ac:dyDescent="0.2">
      <c r="A905" s="145"/>
      <c r="B905" s="145"/>
      <c r="C905" s="145"/>
      <c r="D905" s="145"/>
      <c r="E905" s="145"/>
      <c r="F905" s="145"/>
      <c r="G905" s="145"/>
      <c r="H905" s="145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</row>
    <row r="906" spans="1:26" ht="12.75" customHeight="1" x14ac:dyDescent="0.2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</row>
    <row r="907" spans="1:26" ht="12.75" customHeight="1" x14ac:dyDescent="0.2">
      <c r="A907" s="145"/>
      <c r="B907" s="145"/>
      <c r="C907" s="145"/>
      <c r="D907" s="145"/>
      <c r="E907" s="145"/>
      <c r="F907" s="145"/>
      <c r="G907" s="145"/>
      <c r="H907" s="145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</row>
    <row r="908" spans="1:26" ht="12.75" customHeight="1" x14ac:dyDescent="0.2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</row>
    <row r="909" spans="1:26" ht="12.75" customHeight="1" x14ac:dyDescent="0.2">
      <c r="A909" s="145"/>
      <c r="B909" s="145"/>
      <c r="C909" s="145"/>
      <c r="D909" s="145"/>
      <c r="E909" s="145"/>
      <c r="F909" s="145"/>
      <c r="G909" s="145"/>
      <c r="H909" s="145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</row>
    <row r="910" spans="1:26" ht="12.75" customHeight="1" x14ac:dyDescent="0.2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</row>
    <row r="911" spans="1:26" ht="12.75" customHeight="1" x14ac:dyDescent="0.2">
      <c r="A911" s="145"/>
      <c r="B911" s="145"/>
      <c r="C911" s="145"/>
      <c r="D911" s="145"/>
      <c r="E911" s="145"/>
      <c r="F911" s="145"/>
      <c r="G911" s="145"/>
      <c r="H911" s="145"/>
      <c r="I911" s="145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</row>
    <row r="912" spans="1:26" ht="12.75" customHeight="1" x14ac:dyDescent="0.2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</row>
    <row r="913" spans="1:26" ht="12.75" customHeight="1" x14ac:dyDescent="0.2">
      <c r="A913" s="145"/>
      <c r="B913" s="145"/>
      <c r="C913" s="145"/>
      <c r="D913" s="145"/>
      <c r="E913" s="145"/>
      <c r="F913" s="145"/>
      <c r="G913" s="145"/>
      <c r="H913" s="145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</row>
    <row r="914" spans="1:26" ht="12.75" customHeight="1" x14ac:dyDescent="0.2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</row>
    <row r="915" spans="1:26" ht="12.75" customHeight="1" x14ac:dyDescent="0.2">
      <c r="A915" s="145"/>
      <c r="B915" s="145"/>
      <c r="C915" s="145"/>
      <c r="D915" s="145"/>
      <c r="E915" s="145"/>
      <c r="F915" s="145"/>
      <c r="G915" s="145"/>
      <c r="H915" s="145"/>
      <c r="I915" s="145"/>
      <c r="J915" s="145"/>
      <c r="K915" s="145"/>
      <c r="L915" s="145"/>
      <c r="M915" s="145"/>
      <c r="N915" s="145"/>
      <c r="O915" s="145"/>
      <c r="P915" s="145"/>
      <c r="Q915" s="145"/>
      <c r="R915" s="145"/>
      <c r="S915" s="145"/>
      <c r="T915" s="145"/>
      <c r="U915" s="145"/>
      <c r="V915" s="145"/>
      <c r="W915" s="145"/>
      <c r="X915" s="145"/>
      <c r="Y915" s="145"/>
      <c r="Z915" s="145"/>
    </row>
    <row r="916" spans="1:26" ht="12.75" customHeight="1" x14ac:dyDescent="0.2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  <c r="Z916" s="145"/>
    </row>
    <row r="917" spans="1:26" ht="12.75" customHeight="1" x14ac:dyDescent="0.2">
      <c r="A917" s="145"/>
      <c r="B917" s="145"/>
      <c r="C917" s="145"/>
      <c r="D917" s="145"/>
      <c r="E917" s="145"/>
      <c r="F917" s="145"/>
      <c r="G917" s="145"/>
      <c r="H917" s="145"/>
      <c r="I917" s="145"/>
      <c r="J917" s="145"/>
      <c r="K917" s="145"/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</row>
    <row r="918" spans="1:26" ht="12.75" customHeight="1" x14ac:dyDescent="0.2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</row>
    <row r="919" spans="1:26" ht="12.75" customHeight="1" x14ac:dyDescent="0.2">
      <c r="A919" s="145"/>
      <c r="B919" s="145"/>
      <c r="C919" s="145"/>
      <c r="D919" s="145"/>
      <c r="E919" s="145"/>
      <c r="F919" s="145"/>
      <c r="G919" s="145"/>
      <c r="H919" s="145"/>
      <c r="I919" s="145"/>
      <c r="J919" s="145"/>
      <c r="K919" s="145"/>
      <c r="L919" s="145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</row>
    <row r="920" spans="1:26" ht="12.75" customHeight="1" x14ac:dyDescent="0.2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</row>
    <row r="921" spans="1:26" ht="12.75" customHeight="1" x14ac:dyDescent="0.2">
      <c r="A921" s="145"/>
      <c r="B921" s="145"/>
      <c r="C921" s="145"/>
      <c r="D921" s="145"/>
      <c r="E921" s="145"/>
      <c r="F921" s="145"/>
      <c r="G921" s="145"/>
      <c r="H921" s="145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</row>
    <row r="922" spans="1:26" ht="12.75" customHeight="1" x14ac:dyDescent="0.2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</row>
    <row r="923" spans="1:26" ht="12.75" customHeight="1" x14ac:dyDescent="0.2">
      <c r="A923" s="145"/>
      <c r="B923" s="145"/>
      <c r="C923" s="145"/>
      <c r="D923" s="145"/>
      <c r="E923" s="145"/>
      <c r="F923" s="145"/>
      <c r="G923" s="145"/>
      <c r="H923" s="145"/>
      <c r="I923" s="145"/>
      <c r="J923" s="145"/>
      <c r="K923" s="145"/>
      <c r="L923" s="145"/>
      <c r="M923" s="145"/>
      <c r="N923" s="145"/>
      <c r="O923" s="145"/>
      <c r="P923" s="145"/>
      <c r="Q923" s="145"/>
      <c r="R923" s="145"/>
      <c r="S923" s="145"/>
      <c r="T923" s="145"/>
      <c r="U923" s="145"/>
      <c r="V923" s="145"/>
      <c r="W923" s="145"/>
      <c r="X923" s="145"/>
      <c r="Y923" s="145"/>
      <c r="Z923" s="145"/>
    </row>
    <row r="924" spans="1:26" ht="12.75" customHeight="1" x14ac:dyDescent="0.2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  <c r="Z924" s="145"/>
    </row>
    <row r="925" spans="1:26" ht="12.75" customHeight="1" x14ac:dyDescent="0.2">
      <c r="A925" s="145"/>
      <c r="B925" s="145"/>
      <c r="C925" s="145"/>
      <c r="D925" s="145"/>
      <c r="E925" s="145"/>
      <c r="F925" s="145"/>
      <c r="G925" s="145"/>
      <c r="H925" s="145"/>
      <c r="I925" s="145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</row>
    <row r="926" spans="1:26" ht="12.75" customHeight="1" x14ac:dyDescent="0.2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</row>
    <row r="927" spans="1:26" ht="12.75" customHeight="1" x14ac:dyDescent="0.2">
      <c r="A927" s="145"/>
      <c r="B927" s="145"/>
      <c r="C927" s="145"/>
      <c r="D927" s="145"/>
      <c r="E927" s="145"/>
      <c r="F927" s="145"/>
      <c r="G927" s="145"/>
      <c r="H927" s="145"/>
      <c r="I927" s="145"/>
      <c r="J927" s="145"/>
      <c r="K927" s="145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</row>
    <row r="928" spans="1:26" ht="12.75" customHeight="1" x14ac:dyDescent="0.2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</row>
    <row r="929" spans="1:26" ht="12.75" customHeight="1" x14ac:dyDescent="0.2">
      <c r="A929" s="145"/>
      <c r="B929" s="145"/>
      <c r="C929" s="145"/>
      <c r="D929" s="145"/>
      <c r="E929" s="145"/>
      <c r="F929" s="145"/>
      <c r="G929" s="145"/>
      <c r="H929" s="145"/>
      <c r="I929" s="145"/>
      <c r="J929" s="145"/>
      <c r="K929" s="145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</row>
    <row r="930" spans="1:26" ht="12.75" customHeight="1" x14ac:dyDescent="0.2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</row>
    <row r="931" spans="1:26" ht="12.75" customHeight="1" x14ac:dyDescent="0.2">
      <c r="A931" s="145"/>
      <c r="B931" s="145"/>
      <c r="C931" s="145"/>
      <c r="D931" s="145"/>
      <c r="E931" s="145"/>
      <c r="F931" s="145"/>
      <c r="G931" s="145"/>
      <c r="H931" s="145"/>
      <c r="I931" s="145"/>
      <c r="J931" s="145"/>
      <c r="K931" s="145"/>
      <c r="L931" s="145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</row>
    <row r="932" spans="1:26" ht="12.75" customHeight="1" x14ac:dyDescent="0.2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</row>
    <row r="933" spans="1:26" ht="12.75" customHeight="1" x14ac:dyDescent="0.2">
      <c r="A933" s="145"/>
      <c r="B933" s="145"/>
      <c r="C933" s="145"/>
      <c r="D933" s="145"/>
      <c r="E933" s="145"/>
      <c r="F933" s="145"/>
      <c r="G933" s="145"/>
      <c r="H933" s="145"/>
      <c r="I933" s="145"/>
      <c r="J933" s="145"/>
      <c r="K933" s="145"/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</row>
    <row r="934" spans="1:26" ht="12.75" customHeight="1" x14ac:dyDescent="0.2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</row>
    <row r="935" spans="1:26" ht="12.75" customHeight="1" x14ac:dyDescent="0.2">
      <c r="A935" s="145"/>
      <c r="B935" s="145"/>
      <c r="C935" s="145"/>
      <c r="D935" s="145"/>
      <c r="E935" s="145"/>
      <c r="F935" s="145"/>
      <c r="G935" s="145"/>
      <c r="H935" s="145"/>
      <c r="I935" s="145"/>
      <c r="J935" s="145"/>
      <c r="K935" s="145"/>
      <c r="L935" s="145"/>
      <c r="M935" s="145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  <c r="Z935" s="145"/>
    </row>
    <row r="936" spans="1:26" ht="12.75" customHeight="1" x14ac:dyDescent="0.2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  <c r="Z936" s="145"/>
    </row>
    <row r="937" spans="1:26" ht="12.75" customHeight="1" x14ac:dyDescent="0.2">
      <c r="A937" s="145"/>
      <c r="B937" s="145"/>
      <c r="C937" s="145"/>
      <c r="D937" s="145"/>
      <c r="E937" s="145"/>
      <c r="F937" s="145"/>
      <c r="G937" s="145"/>
      <c r="H937" s="145"/>
      <c r="I937" s="145"/>
      <c r="J937" s="145"/>
      <c r="K937" s="145"/>
      <c r="L937" s="145"/>
      <c r="M937" s="145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  <c r="Z937" s="145"/>
    </row>
    <row r="938" spans="1:26" ht="12.75" customHeight="1" x14ac:dyDescent="0.2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45"/>
      <c r="U938" s="145"/>
      <c r="V938" s="145"/>
      <c r="W938" s="145"/>
      <c r="X938" s="145"/>
      <c r="Y938" s="145"/>
      <c r="Z938" s="145"/>
    </row>
    <row r="939" spans="1:26" ht="12.75" customHeight="1" x14ac:dyDescent="0.2">
      <c r="A939" s="145"/>
      <c r="B939" s="145"/>
      <c r="C939" s="145"/>
      <c r="D939" s="145"/>
      <c r="E939" s="145"/>
      <c r="F939" s="145"/>
      <c r="G939" s="145"/>
      <c r="H939" s="145"/>
      <c r="I939" s="145"/>
      <c r="J939" s="145"/>
      <c r="K939" s="145"/>
      <c r="L939" s="145"/>
      <c r="M939" s="145"/>
      <c r="N939" s="145"/>
      <c r="O939" s="145"/>
      <c r="P939" s="145"/>
      <c r="Q939" s="145"/>
      <c r="R939" s="145"/>
      <c r="S939" s="145"/>
      <c r="T939" s="145"/>
      <c r="U939" s="145"/>
      <c r="V939" s="145"/>
      <c r="W939" s="145"/>
      <c r="X939" s="145"/>
      <c r="Y939" s="145"/>
      <c r="Z939" s="145"/>
    </row>
    <row r="940" spans="1:26" ht="12.75" customHeight="1" x14ac:dyDescent="0.2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45"/>
      <c r="U940" s="145"/>
      <c r="V940" s="145"/>
      <c r="W940" s="145"/>
      <c r="X940" s="145"/>
      <c r="Y940" s="145"/>
      <c r="Z940" s="145"/>
    </row>
    <row r="941" spans="1:26" ht="12.75" customHeight="1" x14ac:dyDescent="0.2">
      <c r="A941" s="145"/>
      <c r="B941" s="145"/>
      <c r="C941" s="145"/>
      <c r="D941" s="145"/>
      <c r="E941" s="145"/>
      <c r="F941" s="145"/>
      <c r="G941" s="145"/>
      <c r="H941" s="145"/>
      <c r="I941" s="145"/>
      <c r="J941" s="145"/>
      <c r="K941" s="145"/>
      <c r="L941" s="145"/>
      <c r="M941" s="145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  <c r="Z941" s="145"/>
    </row>
    <row r="942" spans="1:26" ht="12.75" customHeight="1" x14ac:dyDescent="0.2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  <c r="Z942" s="145"/>
    </row>
    <row r="943" spans="1:26" ht="12.75" customHeight="1" x14ac:dyDescent="0.2">
      <c r="A943" s="145"/>
      <c r="B943" s="145"/>
      <c r="C943" s="145"/>
      <c r="D943" s="145"/>
      <c r="E943" s="145"/>
      <c r="F943" s="145"/>
      <c r="G943" s="145"/>
      <c r="H943" s="145"/>
      <c r="I943" s="145"/>
      <c r="J943" s="145"/>
      <c r="K943" s="145"/>
      <c r="L943" s="145"/>
      <c r="M943" s="145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  <c r="Z943" s="145"/>
    </row>
    <row r="944" spans="1:26" ht="12.75" customHeight="1" x14ac:dyDescent="0.2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45"/>
      <c r="U944" s="145"/>
      <c r="V944" s="145"/>
      <c r="W944" s="145"/>
      <c r="X944" s="145"/>
      <c r="Y944" s="145"/>
      <c r="Z944" s="145"/>
    </row>
    <row r="945" spans="1:26" ht="12.75" customHeight="1" x14ac:dyDescent="0.2">
      <c r="A945" s="145"/>
      <c r="B945" s="145"/>
      <c r="C945" s="145"/>
      <c r="D945" s="145"/>
      <c r="E945" s="145"/>
      <c r="F945" s="145"/>
      <c r="G945" s="145"/>
      <c r="H945" s="145"/>
      <c r="I945" s="145"/>
      <c r="J945" s="145"/>
      <c r="K945" s="145"/>
      <c r="L945" s="145"/>
      <c r="M945" s="145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  <c r="Z945" s="145"/>
    </row>
    <row r="946" spans="1:26" ht="12.75" customHeight="1" x14ac:dyDescent="0.2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</row>
    <row r="947" spans="1:26" ht="12.75" customHeight="1" x14ac:dyDescent="0.2">
      <c r="A947" s="145"/>
      <c r="B947" s="145"/>
      <c r="C947" s="145"/>
      <c r="D947" s="145"/>
      <c r="E947" s="145"/>
      <c r="F947" s="145"/>
      <c r="G947" s="145"/>
      <c r="H947" s="145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</row>
    <row r="948" spans="1:26" ht="12.75" customHeight="1" x14ac:dyDescent="0.2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</row>
    <row r="949" spans="1:26" ht="12.75" customHeight="1" x14ac:dyDescent="0.2">
      <c r="A949" s="145"/>
      <c r="B949" s="145"/>
      <c r="C949" s="145"/>
      <c r="D949" s="145"/>
      <c r="E949" s="145"/>
      <c r="F949" s="145"/>
      <c r="G949" s="145"/>
      <c r="H949" s="145"/>
      <c r="I949" s="145"/>
      <c r="J949" s="145"/>
      <c r="K949" s="145"/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</row>
    <row r="950" spans="1:26" ht="12.75" customHeight="1" x14ac:dyDescent="0.2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  <c r="Z950" s="145"/>
    </row>
    <row r="951" spans="1:26" ht="12.75" customHeight="1" x14ac:dyDescent="0.2">
      <c r="A951" s="145"/>
      <c r="B951" s="145"/>
      <c r="C951" s="145"/>
      <c r="D951" s="145"/>
      <c r="E951" s="145"/>
      <c r="F951" s="145"/>
      <c r="G951" s="145"/>
      <c r="H951" s="145"/>
      <c r="I951" s="145"/>
      <c r="J951" s="145"/>
      <c r="K951" s="145"/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  <c r="Z951" s="145"/>
    </row>
    <row r="952" spans="1:26" ht="12.75" customHeight="1" x14ac:dyDescent="0.2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</row>
    <row r="953" spans="1:26" ht="12.75" customHeight="1" x14ac:dyDescent="0.2">
      <c r="A953" s="145"/>
      <c r="B953" s="145"/>
      <c r="C953" s="145"/>
      <c r="D953" s="145"/>
      <c r="E953" s="145"/>
      <c r="F953" s="145"/>
      <c r="G953" s="145"/>
      <c r="H953" s="145"/>
      <c r="I953" s="145"/>
      <c r="J953" s="145"/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</row>
    <row r="954" spans="1:26" ht="12.75" customHeight="1" x14ac:dyDescent="0.2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  <c r="Z954" s="145"/>
    </row>
    <row r="955" spans="1:26" ht="12.75" customHeight="1" x14ac:dyDescent="0.2">
      <c r="A955" s="145"/>
      <c r="B955" s="145"/>
      <c r="C955" s="145"/>
      <c r="D955" s="145"/>
      <c r="E955" s="145"/>
      <c r="F955" s="145"/>
      <c r="G955" s="145"/>
      <c r="H955" s="145"/>
      <c r="I955" s="145"/>
      <c r="J955" s="145"/>
      <c r="K955" s="145"/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  <c r="Z955" s="145"/>
    </row>
    <row r="956" spans="1:26" ht="12.75" customHeight="1" x14ac:dyDescent="0.2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45"/>
      <c r="U956" s="145"/>
      <c r="V956" s="145"/>
      <c r="W956" s="145"/>
      <c r="X956" s="145"/>
      <c r="Y956" s="145"/>
      <c r="Z956" s="145"/>
    </row>
    <row r="957" spans="1:26" ht="12.75" customHeight="1" x14ac:dyDescent="0.2">
      <c r="A957" s="145"/>
      <c r="B957" s="145"/>
      <c r="C957" s="145"/>
      <c r="D957" s="145"/>
      <c r="E957" s="145"/>
      <c r="F957" s="145"/>
      <c r="G957" s="145"/>
      <c r="H957" s="145"/>
      <c r="I957" s="145"/>
      <c r="J957" s="145"/>
      <c r="K957" s="145"/>
      <c r="L957" s="145"/>
      <c r="M957" s="145"/>
      <c r="N957" s="145"/>
      <c r="O957" s="145"/>
      <c r="P957" s="145"/>
      <c r="Q957" s="145"/>
      <c r="R957" s="145"/>
      <c r="S957" s="145"/>
      <c r="T957" s="145"/>
      <c r="U957" s="145"/>
      <c r="V957" s="145"/>
      <c r="W957" s="145"/>
      <c r="X957" s="145"/>
      <c r="Y957" s="145"/>
      <c r="Z957" s="145"/>
    </row>
    <row r="958" spans="1:26" ht="12.75" customHeight="1" x14ac:dyDescent="0.2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45"/>
      <c r="U958" s="145"/>
      <c r="V958" s="145"/>
      <c r="W958" s="145"/>
      <c r="X958" s="145"/>
      <c r="Y958" s="145"/>
      <c r="Z958" s="145"/>
    </row>
    <row r="959" spans="1:26" ht="12.75" customHeight="1" x14ac:dyDescent="0.2">
      <c r="A959" s="145"/>
      <c r="B959" s="145"/>
      <c r="C959" s="145"/>
      <c r="D959" s="145"/>
      <c r="E959" s="145"/>
      <c r="F959" s="145"/>
      <c r="G959" s="145"/>
      <c r="H959" s="145"/>
      <c r="I959" s="145"/>
      <c r="J959" s="145"/>
      <c r="K959" s="145"/>
      <c r="L959" s="145"/>
      <c r="M959" s="145"/>
      <c r="N959" s="145"/>
      <c r="O959" s="145"/>
      <c r="P959" s="145"/>
      <c r="Q959" s="145"/>
      <c r="R959" s="145"/>
      <c r="S959" s="145"/>
      <c r="T959" s="145"/>
      <c r="U959" s="145"/>
      <c r="V959" s="145"/>
      <c r="W959" s="145"/>
      <c r="X959" s="145"/>
      <c r="Y959" s="145"/>
      <c r="Z959" s="145"/>
    </row>
    <row r="960" spans="1:26" ht="12.75" customHeight="1" x14ac:dyDescent="0.2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45"/>
      <c r="U960" s="145"/>
      <c r="V960" s="145"/>
      <c r="W960" s="145"/>
      <c r="X960" s="145"/>
      <c r="Y960" s="145"/>
      <c r="Z960" s="145"/>
    </row>
    <row r="961" spans="1:26" ht="12.75" customHeight="1" x14ac:dyDescent="0.2">
      <c r="A961" s="145"/>
      <c r="B961" s="145"/>
      <c r="C961" s="145"/>
      <c r="D961" s="145"/>
      <c r="E961" s="145"/>
      <c r="F961" s="145"/>
      <c r="G961" s="145"/>
      <c r="H961" s="145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  <c r="Z961" s="145"/>
    </row>
    <row r="962" spans="1:26" ht="12.75" customHeight="1" x14ac:dyDescent="0.2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  <c r="Z962" s="145"/>
    </row>
    <row r="963" spans="1:26" ht="12.75" customHeight="1" x14ac:dyDescent="0.2">
      <c r="A963" s="145"/>
      <c r="B963" s="145"/>
      <c r="C963" s="145"/>
      <c r="D963" s="145"/>
      <c r="E963" s="145"/>
      <c r="F963" s="145"/>
      <c r="G963" s="145"/>
      <c r="H963" s="145"/>
      <c r="I963" s="145"/>
      <c r="J963" s="145"/>
      <c r="K963" s="145"/>
      <c r="L963" s="145"/>
      <c r="M963" s="145"/>
      <c r="N963" s="145"/>
      <c r="O963" s="145"/>
      <c r="P963" s="145"/>
      <c r="Q963" s="145"/>
      <c r="R963" s="145"/>
      <c r="S963" s="145"/>
      <c r="T963" s="145"/>
      <c r="U963" s="145"/>
      <c r="V963" s="145"/>
      <c r="W963" s="145"/>
      <c r="X963" s="145"/>
      <c r="Y963" s="145"/>
      <c r="Z963" s="145"/>
    </row>
    <row r="964" spans="1:26" ht="12.75" customHeight="1" x14ac:dyDescent="0.2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45"/>
      <c r="U964" s="145"/>
      <c r="V964" s="145"/>
      <c r="W964" s="145"/>
      <c r="X964" s="145"/>
      <c r="Y964" s="145"/>
      <c r="Z964" s="145"/>
    </row>
    <row r="965" spans="1:26" ht="12.75" customHeight="1" x14ac:dyDescent="0.2">
      <c r="A965" s="145"/>
      <c r="B965" s="145"/>
      <c r="C965" s="145"/>
      <c r="D965" s="145"/>
      <c r="E965" s="145"/>
      <c r="F965" s="145"/>
      <c r="G965" s="145"/>
      <c r="H965" s="145"/>
      <c r="I965" s="145"/>
      <c r="J965" s="145"/>
      <c r="K965" s="145"/>
      <c r="L965" s="145"/>
      <c r="M965" s="145"/>
      <c r="N965" s="145"/>
      <c r="O965" s="145"/>
      <c r="P965" s="145"/>
      <c r="Q965" s="145"/>
      <c r="R965" s="145"/>
      <c r="S965" s="145"/>
      <c r="T965" s="145"/>
      <c r="U965" s="145"/>
      <c r="V965" s="145"/>
      <c r="W965" s="145"/>
      <c r="X965" s="145"/>
      <c r="Y965" s="145"/>
      <c r="Z965" s="145"/>
    </row>
    <row r="966" spans="1:26" ht="12.75" customHeight="1" x14ac:dyDescent="0.2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45"/>
      <c r="U966" s="145"/>
      <c r="V966" s="145"/>
      <c r="W966" s="145"/>
      <c r="X966" s="145"/>
      <c r="Y966" s="145"/>
      <c r="Z966" s="145"/>
    </row>
    <row r="967" spans="1:26" ht="12.75" customHeight="1" x14ac:dyDescent="0.2">
      <c r="A967" s="145"/>
      <c r="B967" s="145"/>
      <c r="C967" s="145"/>
      <c r="D967" s="145"/>
      <c r="E967" s="145"/>
      <c r="F967" s="145"/>
      <c r="G967" s="145"/>
      <c r="H967" s="145"/>
      <c r="I967" s="145"/>
      <c r="J967" s="145"/>
      <c r="K967" s="145"/>
      <c r="L967" s="145"/>
      <c r="M967" s="145"/>
      <c r="N967" s="145"/>
      <c r="O967" s="145"/>
      <c r="P967" s="145"/>
      <c r="Q967" s="145"/>
      <c r="R967" s="145"/>
      <c r="S967" s="145"/>
      <c r="T967" s="145"/>
      <c r="U967" s="145"/>
      <c r="V967" s="145"/>
      <c r="W967" s="145"/>
      <c r="X967" s="145"/>
      <c r="Y967" s="145"/>
      <c r="Z967" s="145"/>
    </row>
    <row r="968" spans="1:26" ht="12.75" customHeight="1" x14ac:dyDescent="0.2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</row>
    <row r="969" spans="1:26" ht="12.75" customHeight="1" x14ac:dyDescent="0.2">
      <c r="A969" s="145"/>
      <c r="B969" s="145"/>
      <c r="C969" s="145"/>
      <c r="D969" s="145"/>
      <c r="E969" s="145"/>
      <c r="F969" s="145"/>
      <c r="G969" s="145"/>
      <c r="H969" s="145"/>
      <c r="I969" s="145"/>
      <c r="J969" s="145"/>
      <c r="K969" s="145"/>
      <c r="L969" s="145"/>
      <c r="M969" s="145"/>
      <c r="N969" s="145"/>
      <c r="O969" s="145"/>
      <c r="P969" s="145"/>
      <c r="Q969" s="145"/>
      <c r="R969" s="145"/>
      <c r="S969" s="145"/>
      <c r="T969" s="145"/>
      <c r="U969" s="145"/>
      <c r="V969" s="145"/>
      <c r="W969" s="145"/>
      <c r="X969" s="145"/>
      <c r="Y969" s="145"/>
      <c r="Z969" s="145"/>
    </row>
    <row r="970" spans="1:26" ht="12.75" customHeight="1" x14ac:dyDescent="0.2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45"/>
      <c r="U970" s="145"/>
      <c r="V970" s="145"/>
      <c r="W970" s="145"/>
      <c r="X970" s="145"/>
      <c r="Y970" s="145"/>
      <c r="Z970" s="145"/>
    </row>
    <row r="971" spans="1:26" ht="12.75" customHeight="1" x14ac:dyDescent="0.2">
      <c r="A971" s="145"/>
      <c r="B971" s="145"/>
      <c r="C971" s="145"/>
      <c r="D971" s="145"/>
      <c r="E971" s="145"/>
      <c r="F971" s="145"/>
      <c r="G971" s="145"/>
      <c r="H971" s="145"/>
      <c r="I971" s="145"/>
      <c r="J971" s="145"/>
      <c r="K971" s="145"/>
      <c r="L971" s="145"/>
      <c r="M971" s="145"/>
      <c r="N971" s="145"/>
      <c r="O971" s="145"/>
      <c r="P971" s="145"/>
      <c r="Q971" s="145"/>
      <c r="R971" s="145"/>
      <c r="S971" s="145"/>
      <c r="T971" s="145"/>
      <c r="U971" s="145"/>
      <c r="V971" s="145"/>
      <c r="W971" s="145"/>
      <c r="X971" s="145"/>
      <c r="Y971" s="145"/>
      <c r="Z971" s="145"/>
    </row>
    <row r="972" spans="1:26" ht="12.75" customHeight="1" x14ac:dyDescent="0.2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45"/>
      <c r="U972" s="145"/>
      <c r="V972" s="145"/>
      <c r="W972" s="145"/>
      <c r="X972" s="145"/>
      <c r="Y972" s="145"/>
      <c r="Z972" s="145"/>
    </row>
    <row r="973" spans="1:26" ht="12.75" customHeight="1" x14ac:dyDescent="0.2">
      <c r="A973" s="145"/>
      <c r="B973" s="145"/>
      <c r="C973" s="145"/>
      <c r="D973" s="145"/>
      <c r="E973" s="145"/>
      <c r="F973" s="145"/>
      <c r="G973" s="145"/>
      <c r="H973" s="145"/>
      <c r="I973" s="145"/>
      <c r="J973" s="145"/>
      <c r="K973" s="145"/>
      <c r="L973" s="145"/>
      <c r="M973" s="145"/>
      <c r="N973" s="145"/>
      <c r="O973" s="145"/>
      <c r="P973" s="145"/>
      <c r="Q973" s="145"/>
      <c r="R973" s="145"/>
      <c r="S973" s="145"/>
      <c r="T973" s="145"/>
      <c r="U973" s="145"/>
      <c r="V973" s="145"/>
      <c r="W973" s="145"/>
      <c r="X973" s="145"/>
      <c r="Y973" s="145"/>
      <c r="Z973" s="145"/>
    </row>
    <row r="974" spans="1:26" ht="12.75" customHeight="1" x14ac:dyDescent="0.2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45"/>
      <c r="U974" s="145"/>
      <c r="V974" s="145"/>
      <c r="W974" s="145"/>
      <c r="X974" s="145"/>
      <c r="Y974" s="145"/>
      <c r="Z974" s="145"/>
    </row>
    <row r="975" spans="1:26" ht="12.75" customHeight="1" x14ac:dyDescent="0.2">
      <c r="A975" s="145"/>
      <c r="B975" s="145"/>
      <c r="C975" s="145"/>
      <c r="D975" s="145"/>
      <c r="E975" s="145"/>
      <c r="F975" s="145"/>
      <c r="G975" s="145"/>
      <c r="H975" s="145"/>
      <c r="I975" s="145"/>
      <c r="J975" s="145"/>
      <c r="K975" s="145"/>
      <c r="L975" s="145"/>
      <c r="M975" s="145"/>
      <c r="N975" s="145"/>
      <c r="O975" s="145"/>
      <c r="P975" s="145"/>
      <c r="Q975" s="145"/>
      <c r="R975" s="145"/>
      <c r="S975" s="145"/>
      <c r="T975" s="145"/>
      <c r="U975" s="145"/>
      <c r="V975" s="145"/>
      <c r="W975" s="145"/>
      <c r="X975" s="145"/>
      <c r="Y975" s="145"/>
      <c r="Z975" s="145"/>
    </row>
    <row r="976" spans="1:26" ht="12.75" customHeight="1" x14ac:dyDescent="0.2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45"/>
      <c r="U976" s="145"/>
      <c r="V976" s="145"/>
      <c r="W976" s="145"/>
      <c r="X976" s="145"/>
      <c r="Y976" s="145"/>
      <c r="Z976" s="145"/>
    </row>
    <row r="977" spans="1:26" ht="12.75" customHeight="1" x14ac:dyDescent="0.2">
      <c r="A977" s="145"/>
      <c r="B977" s="145"/>
      <c r="C977" s="145"/>
      <c r="D977" s="145"/>
      <c r="E977" s="145"/>
      <c r="F977" s="145"/>
      <c r="G977" s="145"/>
      <c r="H977" s="145"/>
      <c r="I977" s="145"/>
      <c r="J977" s="145"/>
      <c r="K977" s="145"/>
      <c r="L977" s="145"/>
      <c r="M977" s="145"/>
      <c r="N977" s="145"/>
      <c r="O977" s="145"/>
      <c r="P977" s="145"/>
      <c r="Q977" s="145"/>
      <c r="R977" s="145"/>
      <c r="S977" s="145"/>
      <c r="T977" s="145"/>
      <c r="U977" s="145"/>
      <c r="V977" s="145"/>
      <c r="W977" s="145"/>
      <c r="X977" s="145"/>
      <c r="Y977" s="145"/>
      <c r="Z977" s="145"/>
    </row>
    <row r="978" spans="1:26" ht="12.75" customHeight="1" x14ac:dyDescent="0.2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</row>
    <row r="979" spans="1:26" ht="12.75" customHeight="1" x14ac:dyDescent="0.2">
      <c r="A979" s="145"/>
      <c r="B979" s="145"/>
      <c r="C979" s="145"/>
      <c r="D979" s="145"/>
      <c r="E979" s="145"/>
      <c r="F979" s="145"/>
      <c r="G979" s="145"/>
      <c r="H979" s="145"/>
      <c r="I979" s="145"/>
      <c r="J979" s="145"/>
      <c r="K979" s="145"/>
      <c r="L979" s="145"/>
      <c r="M979" s="145"/>
      <c r="N979" s="145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</row>
    <row r="980" spans="1:26" ht="12.75" customHeight="1" x14ac:dyDescent="0.2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</row>
    <row r="981" spans="1:26" ht="12.75" customHeight="1" x14ac:dyDescent="0.2">
      <c r="A981" s="145"/>
      <c r="B981" s="145"/>
      <c r="C981" s="145"/>
      <c r="D981" s="145"/>
      <c r="E981" s="145"/>
      <c r="F981" s="145"/>
      <c r="G981" s="145"/>
      <c r="H981" s="145"/>
      <c r="I981" s="145"/>
      <c r="J981" s="145"/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</row>
    <row r="982" spans="1:26" ht="12.75" customHeight="1" x14ac:dyDescent="0.2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45"/>
      <c r="U982" s="145"/>
      <c r="V982" s="145"/>
      <c r="W982" s="145"/>
      <c r="X982" s="145"/>
      <c r="Y982" s="145"/>
      <c r="Z982" s="145"/>
    </row>
    <row r="983" spans="1:26" ht="12.75" customHeight="1" x14ac:dyDescent="0.2">
      <c r="A983" s="145"/>
      <c r="B983" s="145"/>
      <c r="C983" s="145"/>
      <c r="D983" s="145"/>
      <c r="E983" s="145"/>
      <c r="F983" s="145"/>
      <c r="G983" s="145"/>
      <c r="H983" s="145"/>
      <c r="I983" s="145"/>
      <c r="J983" s="145"/>
      <c r="K983" s="145"/>
      <c r="L983" s="145"/>
      <c r="M983" s="145"/>
      <c r="N983" s="145"/>
      <c r="O983" s="145"/>
      <c r="P983" s="145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</row>
    <row r="984" spans="1:26" ht="12.75" customHeight="1" x14ac:dyDescent="0.2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45"/>
      <c r="U984" s="145"/>
      <c r="V984" s="145"/>
      <c r="W984" s="145"/>
      <c r="X984" s="145"/>
      <c r="Y984" s="145"/>
      <c r="Z984" s="145"/>
    </row>
    <row r="985" spans="1:26" ht="12.75" customHeight="1" x14ac:dyDescent="0.2">
      <c r="A985" s="145"/>
      <c r="B985" s="145"/>
      <c r="C985" s="145"/>
      <c r="D985" s="145"/>
      <c r="E985" s="145"/>
      <c r="F985" s="145"/>
      <c r="G985" s="145"/>
      <c r="H985" s="145"/>
      <c r="I985" s="145"/>
      <c r="J985" s="145"/>
      <c r="K985" s="145"/>
      <c r="L985" s="145"/>
      <c r="M985" s="145"/>
      <c r="N985" s="145"/>
      <c r="O985" s="145"/>
      <c r="P985" s="145"/>
      <c r="Q985" s="145"/>
      <c r="R985" s="145"/>
      <c r="S985" s="145"/>
      <c r="T985" s="145"/>
      <c r="U985" s="145"/>
      <c r="V985" s="145"/>
      <c r="W985" s="145"/>
      <c r="X985" s="145"/>
      <c r="Y985" s="145"/>
      <c r="Z985" s="145"/>
    </row>
    <row r="986" spans="1:26" ht="12.75" customHeight="1" x14ac:dyDescent="0.2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45"/>
      <c r="U986" s="145"/>
      <c r="V986" s="145"/>
      <c r="W986" s="145"/>
      <c r="X986" s="145"/>
      <c r="Y986" s="145"/>
      <c r="Z986" s="145"/>
    </row>
    <row r="987" spans="1:26" ht="12.75" customHeight="1" x14ac:dyDescent="0.2">
      <c r="A987" s="145"/>
      <c r="B987" s="145"/>
      <c r="C987" s="145"/>
      <c r="D987" s="145"/>
      <c r="E987" s="145"/>
      <c r="F987" s="145"/>
      <c r="G987" s="145"/>
      <c r="H987" s="145"/>
      <c r="I987" s="145"/>
      <c r="J987" s="145"/>
      <c r="K987" s="145"/>
      <c r="L987" s="145"/>
      <c r="M987" s="145"/>
      <c r="N987" s="145"/>
      <c r="O987" s="145"/>
      <c r="P987" s="145"/>
      <c r="Q987" s="145"/>
      <c r="R987" s="145"/>
      <c r="S987" s="145"/>
      <c r="T987" s="145"/>
      <c r="U987" s="145"/>
      <c r="V987" s="145"/>
      <c r="W987" s="145"/>
      <c r="X987" s="145"/>
      <c r="Y987" s="145"/>
      <c r="Z987" s="145"/>
    </row>
    <row r="988" spans="1:26" ht="12.75" customHeight="1" x14ac:dyDescent="0.2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45"/>
      <c r="U988" s="145"/>
      <c r="V988" s="145"/>
      <c r="W988" s="145"/>
      <c r="X988" s="145"/>
      <c r="Y988" s="145"/>
      <c r="Z988" s="145"/>
    </row>
    <row r="989" spans="1:26" ht="12.75" customHeight="1" x14ac:dyDescent="0.2">
      <c r="A989" s="145"/>
      <c r="B989" s="145"/>
      <c r="C989" s="145"/>
      <c r="D989" s="145"/>
      <c r="E989" s="145"/>
      <c r="F989" s="145"/>
      <c r="G989" s="145"/>
      <c r="H989" s="145"/>
      <c r="I989" s="145"/>
      <c r="J989" s="145"/>
      <c r="K989" s="145"/>
      <c r="L989" s="145"/>
      <c r="M989" s="145"/>
      <c r="N989" s="145"/>
      <c r="O989" s="145"/>
      <c r="P989" s="145"/>
      <c r="Q989" s="145"/>
      <c r="R989" s="145"/>
      <c r="S989" s="145"/>
      <c r="T989" s="145"/>
      <c r="U989" s="145"/>
      <c r="V989" s="145"/>
      <c r="W989" s="145"/>
      <c r="X989" s="145"/>
      <c r="Y989" s="145"/>
      <c r="Z989" s="145"/>
    </row>
    <row r="990" spans="1:26" ht="12.75" customHeight="1" x14ac:dyDescent="0.2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45"/>
      <c r="U990" s="145"/>
      <c r="V990" s="145"/>
      <c r="W990" s="145"/>
      <c r="X990" s="145"/>
      <c r="Y990" s="145"/>
      <c r="Z990" s="145"/>
    </row>
    <row r="991" spans="1:26" ht="12.75" customHeight="1" x14ac:dyDescent="0.2">
      <c r="A991" s="145"/>
      <c r="B991" s="145"/>
      <c r="C991" s="145"/>
      <c r="D991" s="145"/>
      <c r="E991" s="145"/>
      <c r="F991" s="145"/>
      <c r="G991" s="145"/>
      <c r="H991" s="145"/>
      <c r="I991" s="145"/>
      <c r="J991" s="145"/>
      <c r="K991" s="145"/>
      <c r="L991" s="145"/>
      <c r="M991" s="145"/>
      <c r="N991" s="145"/>
      <c r="O991" s="145"/>
      <c r="P991" s="145"/>
      <c r="Q991" s="145"/>
      <c r="R991" s="145"/>
      <c r="S991" s="145"/>
      <c r="T991" s="145"/>
      <c r="U991" s="145"/>
      <c r="V991" s="145"/>
      <c r="W991" s="145"/>
      <c r="X991" s="145"/>
      <c r="Y991" s="145"/>
      <c r="Z991" s="145"/>
    </row>
    <row r="992" spans="1:26" ht="12.75" customHeight="1" x14ac:dyDescent="0.2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45"/>
      <c r="U992" s="145"/>
      <c r="V992" s="145"/>
      <c r="W992" s="145"/>
      <c r="X992" s="145"/>
      <c r="Y992" s="145"/>
      <c r="Z992" s="145"/>
    </row>
    <row r="993" spans="1:26" ht="12.75" customHeight="1" x14ac:dyDescent="0.2">
      <c r="A993" s="145"/>
      <c r="B993" s="145"/>
      <c r="C993" s="145"/>
      <c r="D993" s="145"/>
      <c r="E993" s="145"/>
      <c r="F993" s="145"/>
      <c r="G993" s="145"/>
      <c r="H993" s="145"/>
      <c r="I993" s="145"/>
      <c r="J993" s="145"/>
      <c r="K993" s="145"/>
      <c r="L993" s="145"/>
      <c r="M993" s="145"/>
      <c r="N993" s="145"/>
      <c r="O993" s="145"/>
      <c r="P993" s="145"/>
      <c r="Q993" s="145"/>
      <c r="R993" s="145"/>
      <c r="S993" s="145"/>
      <c r="T993" s="145"/>
      <c r="U993" s="145"/>
      <c r="V993" s="145"/>
      <c r="W993" s="145"/>
      <c r="X993" s="145"/>
      <c r="Y993" s="145"/>
      <c r="Z993" s="145"/>
    </row>
    <row r="994" spans="1:26" ht="12.75" customHeight="1" x14ac:dyDescent="0.2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45"/>
      <c r="U994" s="145"/>
      <c r="V994" s="145"/>
      <c r="W994" s="145"/>
      <c r="X994" s="145"/>
      <c r="Y994" s="145"/>
      <c r="Z994" s="145"/>
    </row>
    <row r="995" spans="1:26" ht="12.75" customHeight="1" x14ac:dyDescent="0.2">
      <c r="A995" s="145"/>
      <c r="B995" s="145"/>
      <c r="C995" s="145"/>
      <c r="D995" s="145"/>
      <c r="E995" s="145"/>
      <c r="F995" s="145"/>
      <c r="G995" s="145"/>
      <c r="H995" s="145"/>
      <c r="I995" s="145"/>
      <c r="J995" s="145"/>
      <c r="K995" s="145"/>
      <c r="L995" s="145"/>
      <c r="M995" s="145"/>
      <c r="N995" s="145"/>
      <c r="O995" s="145"/>
      <c r="P995" s="145"/>
      <c r="Q995" s="145"/>
      <c r="R995" s="145"/>
      <c r="S995" s="145"/>
      <c r="T995" s="145"/>
      <c r="U995" s="145"/>
      <c r="V995" s="145"/>
      <c r="W995" s="145"/>
      <c r="X995" s="145"/>
      <c r="Y995" s="145"/>
      <c r="Z995" s="145"/>
    </row>
    <row r="996" spans="1:26" ht="12.75" customHeight="1" x14ac:dyDescent="0.2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45"/>
      <c r="U996" s="145"/>
      <c r="V996" s="145"/>
      <c r="W996" s="145"/>
      <c r="X996" s="145"/>
      <c r="Y996" s="145"/>
      <c r="Z996" s="145"/>
    </row>
    <row r="997" spans="1:26" ht="12.75" customHeight="1" x14ac:dyDescent="0.2">
      <c r="A997" s="145"/>
      <c r="B997" s="145"/>
      <c r="C997" s="145"/>
      <c r="D997" s="145"/>
      <c r="E997" s="145"/>
      <c r="F997" s="145"/>
      <c r="G997" s="145"/>
      <c r="H997" s="145"/>
      <c r="I997" s="145"/>
      <c r="J997" s="145"/>
      <c r="K997" s="145"/>
      <c r="L997" s="145"/>
      <c r="M997" s="145"/>
      <c r="N997" s="145"/>
      <c r="O997" s="145"/>
      <c r="P997" s="145"/>
      <c r="Q997" s="145"/>
      <c r="R997" s="145"/>
      <c r="S997" s="145"/>
      <c r="T997" s="145"/>
      <c r="U997" s="145"/>
      <c r="V997" s="145"/>
      <c r="W997" s="145"/>
      <c r="X997" s="145"/>
      <c r="Y997" s="145"/>
      <c r="Z997" s="145"/>
    </row>
    <row r="998" spans="1:26" ht="12.75" customHeight="1" x14ac:dyDescent="0.2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45"/>
      <c r="U998" s="145"/>
      <c r="V998" s="145"/>
      <c r="W998" s="145"/>
      <c r="X998" s="145"/>
      <c r="Y998" s="145"/>
      <c r="Z998" s="145"/>
    </row>
    <row r="999" spans="1:26" ht="12.75" customHeight="1" x14ac:dyDescent="0.2">
      <c r="A999" s="145"/>
      <c r="B999" s="145"/>
      <c r="C999" s="145"/>
      <c r="D999" s="145"/>
      <c r="E999" s="145"/>
      <c r="F999" s="145"/>
      <c r="G999" s="145"/>
      <c r="H999" s="145"/>
      <c r="I999" s="145"/>
      <c r="J999" s="145"/>
      <c r="K999" s="145"/>
      <c r="L999" s="145"/>
      <c r="M999" s="145"/>
      <c r="N999" s="145"/>
      <c r="O999" s="145"/>
      <c r="P999" s="145"/>
      <c r="Q999" s="145"/>
      <c r="R999" s="145"/>
      <c r="S999" s="145"/>
      <c r="T999" s="145"/>
      <c r="U999" s="145"/>
      <c r="V999" s="145"/>
      <c r="W999" s="145"/>
      <c r="X999" s="145"/>
      <c r="Y999" s="145"/>
      <c r="Z999" s="145"/>
    </row>
    <row r="1000" spans="1:26" ht="12.75" customHeight="1" x14ac:dyDescent="0.2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45"/>
      <c r="U1000" s="145"/>
      <c r="V1000" s="145"/>
      <c r="W1000" s="145"/>
      <c r="X1000" s="145"/>
      <c r="Y1000" s="145"/>
      <c r="Z1000" s="145"/>
    </row>
  </sheetData>
  <pageMargins left="0.90551181102362199" right="0.51181102362204722" top="0.74803149606299213" bottom="0.74803149606299213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703125" defaultRowHeight="15" customHeight="1" x14ac:dyDescent="0.2"/>
  <cols>
    <col min="1" max="1" width="58.28515625" customWidth="1"/>
    <col min="2" max="2" width="11.140625" customWidth="1"/>
    <col min="3" max="3" width="11.28515625" customWidth="1"/>
    <col min="4" max="26" width="9.140625" customWidth="1"/>
  </cols>
  <sheetData>
    <row r="1" spans="1:26" ht="12.75" customHeight="1" x14ac:dyDescent="0.2">
      <c r="A1" s="18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26" ht="12.75" customHeight="1" x14ac:dyDescent="0.2">
      <c r="A2" s="2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spans="1:26" ht="12.75" customHeight="1" x14ac:dyDescent="0.2">
      <c r="A3" s="2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</row>
    <row r="4" spans="1:26" ht="12.75" customHeight="1" x14ac:dyDescent="0.2">
      <c r="A4" s="1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6" ht="12.75" customHeight="1" x14ac:dyDescent="0.2">
      <c r="A5" s="1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</row>
    <row r="6" spans="1:26" ht="15" customHeight="1" x14ac:dyDescent="0.2">
      <c r="A6" s="146"/>
      <c r="B6" s="2"/>
      <c r="C6" s="2"/>
      <c r="D6" s="2"/>
      <c r="E6" s="2"/>
      <c r="F6" s="2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2">
      <c r="A7" s="146"/>
      <c r="B7" s="2"/>
      <c r="C7" s="2"/>
      <c r="D7" s="3"/>
      <c r="E7" s="3"/>
      <c r="F7" s="3"/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</row>
    <row r="9" spans="1:26" ht="12.75" customHeight="1" x14ac:dyDescent="0.25">
      <c r="A9" s="296" t="s">
        <v>323</v>
      </c>
      <c r="B9" s="286"/>
      <c r="C9" s="287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 spans="1:26" ht="12.75" customHeight="1" x14ac:dyDescent="0.25">
      <c r="A10" s="249"/>
      <c r="B10" s="250"/>
      <c r="C10" s="251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ht="12.75" customHeight="1" x14ac:dyDescent="0.25">
      <c r="A11" s="180" t="s">
        <v>324</v>
      </c>
      <c r="B11" s="252" t="s">
        <v>325</v>
      </c>
      <c r="C11" s="195" t="s">
        <v>210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</row>
    <row r="12" spans="1:26" ht="12.75" customHeight="1" x14ac:dyDescent="0.2">
      <c r="A12" s="181" t="s">
        <v>326</v>
      </c>
      <c r="B12" s="253" t="s">
        <v>327</v>
      </c>
      <c r="C12" s="182">
        <v>43171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ht="12.75" customHeight="1" x14ac:dyDescent="0.2">
      <c r="A13" s="181" t="s">
        <v>328</v>
      </c>
      <c r="B13" s="253" t="s">
        <v>329</v>
      </c>
      <c r="C13" s="254">
        <f>0.0362741*C12^0.2336249</f>
        <v>0.43902872739363574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ht="12.75" customHeight="1" x14ac:dyDescent="0.2">
      <c r="A14" s="181" t="s">
        <v>330</v>
      </c>
      <c r="B14" s="253" t="s">
        <v>331</v>
      </c>
      <c r="C14" s="255">
        <f>C12*C13/1000</f>
        <v>18.953309190310648</v>
      </c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ht="12.75" customHeight="1" x14ac:dyDescent="0.2">
      <c r="A15" s="181" t="s">
        <v>332</v>
      </c>
      <c r="B15" s="253" t="s">
        <v>333</v>
      </c>
      <c r="C15" s="256">
        <f>(C14*30)</f>
        <v>568.5992757093195</v>
      </c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ht="12.75" customHeight="1" x14ac:dyDescent="0.2">
      <c r="A16" s="181" t="s">
        <v>334</v>
      </c>
      <c r="B16" s="253" t="s">
        <v>52</v>
      </c>
      <c r="C16" s="257">
        <v>5</v>
      </c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ht="12.75" customHeight="1" x14ac:dyDescent="0.2">
      <c r="A17" s="181" t="s">
        <v>335</v>
      </c>
      <c r="B17" s="253" t="s">
        <v>331</v>
      </c>
      <c r="C17" s="255">
        <f>IFERROR(C14*7/C16,0)</f>
        <v>26.534632866434908</v>
      </c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ht="12.75" customHeight="1" x14ac:dyDescent="0.2">
      <c r="A18" s="181" t="s">
        <v>336</v>
      </c>
      <c r="B18" s="253" t="s">
        <v>337</v>
      </c>
      <c r="C18" s="188">
        <v>500</v>
      </c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pans="1:26" ht="12.75" customHeight="1" x14ac:dyDescent="0.2">
      <c r="A19" s="181" t="s">
        <v>338</v>
      </c>
      <c r="B19" s="253"/>
      <c r="C19" s="182">
        <v>1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ht="12.75" customHeight="1" x14ac:dyDescent="0.2">
      <c r="A20" s="181" t="s">
        <v>339</v>
      </c>
      <c r="B20" s="253" t="s">
        <v>340</v>
      </c>
      <c r="C20" s="182">
        <v>12</v>
      </c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ht="12.75" customHeight="1" x14ac:dyDescent="0.2">
      <c r="A21" s="181" t="s">
        <v>341</v>
      </c>
      <c r="B21" s="253" t="s">
        <v>333</v>
      </c>
      <c r="C21" s="188">
        <f>IF(AND(C20&gt;=15,C19=1),5.8,C20/2)</f>
        <v>6</v>
      </c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 ht="12.75" customHeight="1" x14ac:dyDescent="0.2">
      <c r="A22" s="181" t="s">
        <v>342</v>
      </c>
      <c r="B22" s="253"/>
      <c r="C22" s="255">
        <f>IFERROR(C17/C21,0)</f>
        <v>4.4224388110724844</v>
      </c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26" ht="12.75" customHeight="1" x14ac:dyDescent="0.2">
      <c r="A23" s="181" t="s">
        <v>343</v>
      </c>
      <c r="B23" s="253"/>
      <c r="C23" s="258">
        <v>2</v>
      </c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ht="12.75" customHeight="1" x14ac:dyDescent="0.2">
      <c r="A24" s="259" t="s">
        <v>344</v>
      </c>
      <c r="B24" s="260"/>
      <c r="C24" s="261">
        <f>IFERROR(C22/C23,0)</f>
        <v>2.2112194055362422</v>
      </c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 ht="12.75" customHeight="1" x14ac:dyDescent="0.2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ht="12.75" customHeight="1" x14ac:dyDescent="0.2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spans="1:26" ht="12.75" customHeight="1" x14ac:dyDescent="0.2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ht="12.75" customHeight="1" x14ac:dyDescent="0.2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  <row r="29" spans="1:26" ht="12.75" customHeight="1" x14ac:dyDescent="0.2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1:26" ht="12.75" customHeight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spans="1:26" ht="12.75" customHeight="1" x14ac:dyDescent="0.2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1:26" ht="12.75" customHeight="1" x14ac:dyDescent="0.2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1:26" ht="12.75" customHeight="1" x14ac:dyDescent="0.2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 ht="12.75" customHeight="1" x14ac:dyDescent="0.2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 ht="12.75" customHeight="1" x14ac:dyDescent="0.2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 ht="12.75" customHeight="1" x14ac:dyDescent="0.2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 ht="12.75" customHeight="1" x14ac:dyDescent="0.2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  <row r="38" spans="1:26" ht="12.75" customHeight="1" x14ac:dyDescent="0.2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spans="1:26" ht="12.75" customHeight="1" x14ac:dyDescent="0.2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spans="1:26" ht="12.75" customHeight="1" x14ac:dyDescent="0.2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</row>
    <row r="41" spans="1:26" ht="12.75" customHeight="1" x14ac:dyDescent="0.2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</row>
    <row r="42" spans="1:26" ht="12.75" customHeight="1" x14ac:dyDescent="0.2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</row>
    <row r="43" spans="1:26" ht="12.75" customHeight="1" x14ac:dyDescent="0.2">
      <c r="A43" s="145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</row>
    <row r="44" spans="1:26" ht="12.75" customHeight="1" x14ac:dyDescent="0.2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</row>
    <row r="45" spans="1:26" ht="12.75" customHeight="1" x14ac:dyDescent="0.2">
      <c r="A45" s="145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</row>
    <row r="46" spans="1:26" ht="12.75" customHeight="1" x14ac:dyDescent="0.2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</row>
    <row r="47" spans="1:26" ht="12.75" customHeight="1" x14ac:dyDescent="0.2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</row>
    <row r="48" spans="1:26" ht="12.75" customHeight="1" x14ac:dyDescent="0.2">
      <c r="A48" s="145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</row>
    <row r="49" spans="1:26" ht="12.75" customHeight="1" x14ac:dyDescent="0.2">
      <c r="A49" s="145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</row>
    <row r="50" spans="1:26" ht="12.75" customHeight="1" x14ac:dyDescent="0.2">
      <c r="A50" s="145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</row>
    <row r="51" spans="1:26" ht="12.75" customHeight="1" x14ac:dyDescent="0.2">
      <c r="A51" s="145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</row>
    <row r="52" spans="1:26" ht="12.75" customHeight="1" x14ac:dyDescent="0.2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</row>
    <row r="53" spans="1:26" ht="12.75" customHeight="1" x14ac:dyDescent="0.2">
      <c r="A53" s="145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</row>
    <row r="54" spans="1:26" ht="12.75" customHeight="1" x14ac:dyDescent="0.2">
      <c r="A54" s="145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</row>
    <row r="55" spans="1:26" ht="12.75" customHeight="1" x14ac:dyDescent="0.2">
      <c r="A55" s="145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</row>
    <row r="56" spans="1:26" ht="12.75" customHeight="1" x14ac:dyDescent="0.2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</row>
    <row r="57" spans="1:26" ht="12.75" customHeight="1" x14ac:dyDescent="0.2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</row>
    <row r="58" spans="1:26" ht="12.75" customHeight="1" x14ac:dyDescent="0.2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</row>
    <row r="59" spans="1:26" ht="12.75" customHeight="1" x14ac:dyDescent="0.2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</row>
    <row r="60" spans="1:26" ht="12.75" customHeight="1" x14ac:dyDescent="0.2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</row>
    <row r="61" spans="1:26" ht="12.75" customHeight="1" x14ac:dyDescent="0.2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</row>
    <row r="62" spans="1:26" ht="12.75" customHeight="1" x14ac:dyDescent="0.2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</row>
    <row r="63" spans="1:26" ht="12.75" customHeight="1" x14ac:dyDescent="0.2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</row>
    <row r="64" spans="1:26" ht="12.75" customHeight="1" x14ac:dyDescent="0.2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</row>
    <row r="65" spans="1:26" ht="12.75" customHeight="1" x14ac:dyDescent="0.2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</row>
    <row r="66" spans="1:26" ht="12.75" customHeight="1" x14ac:dyDescent="0.2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</row>
    <row r="67" spans="1:26" ht="12.75" customHeight="1" x14ac:dyDescent="0.2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</row>
    <row r="68" spans="1:26" ht="12.75" customHeight="1" x14ac:dyDescent="0.2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</row>
    <row r="69" spans="1:26" ht="12.75" customHeight="1" x14ac:dyDescent="0.2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</row>
    <row r="70" spans="1:26" ht="12.75" customHeight="1" x14ac:dyDescent="0.2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</row>
    <row r="71" spans="1:26" ht="12.75" customHeight="1" x14ac:dyDescent="0.2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</row>
    <row r="72" spans="1:26" ht="12.75" customHeight="1" x14ac:dyDescent="0.2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</row>
    <row r="73" spans="1:26" ht="12.75" customHeight="1" x14ac:dyDescent="0.2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</row>
    <row r="74" spans="1:26" ht="12.75" customHeight="1" x14ac:dyDescent="0.2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</row>
    <row r="75" spans="1:26" ht="12.75" customHeight="1" x14ac:dyDescent="0.2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</row>
    <row r="76" spans="1:26" ht="12.75" customHeight="1" x14ac:dyDescent="0.2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</row>
    <row r="77" spans="1:26" ht="12.75" customHeight="1" x14ac:dyDescent="0.2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</row>
    <row r="78" spans="1:26" ht="12.75" customHeight="1" x14ac:dyDescent="0.2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</row>
    <row r="79" spans="1:26" ht="12.75" customHeight="1" x14ac:dyDescent="0.2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</row>
    <row r="80" spans="1:26" ht="12.75" customHeight="1" x14ac:dyDescent="0.2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</row>
    <row r="81" spans="1:26" ht="12.75" customHeight="1" x14ac:dyDescent="0.2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</row>
    <row r="82" spans="1:26" ht="12.75" customHeight="1" x14ac:dyDescent="0.2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</row>
    <row r="83" spans="1:26" ht="12.75" customHeight="1" x14ac:dyDescent="0.2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</row>
    <row r="84" spans="1:26" ht="12.75" customHeight="1" x14ac:dyDescent="0.2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</row>
    <row r="85" spans="1:26" ht="12.75" customHeight="1" x14ac:dyDescent="0.2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</row>
    <row r="86" spans="1:26" ht="12.75" customHeight="1" x14ac:dyDescent="0.2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</row>
    <row r="87" spans="1:26" ht="12.75" customHeight="1" x14ac:dyDescent="0.2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</row>
    <row r="88" spans="1:26" ht="12.75" customHeight="1" x14ac:dyDescent="0.2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</row>
    <row r="89" spans="1:26" ht="12.75" customHeight="1" x14ac:dyDescent="0.2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</row>
    <row r="90" spans="1:26" ht="12.75" customHeight="1" x14ac:dyDescent="0.2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</row>
    <row r="91" spans="1:26" ht="12.75" customHeight="1" x14ac:dyDescent="0.2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</row>
    <row r="92" spans="1:26" ht="12.75" customHeight="1" x14ac:dyDescent="0.2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</row>
    <row r="93" spans="1:26" ht="12.75" customHeight="1" x14ac:dyDescent="0.2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</row>
    <row r="94" spans="1:26" ht="12.75" customHeight="1" x14ac:dyDescent="0.2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</row>
    <row r="95" spans="1:26" ht="12.75" customHeight="1" x14ac:dyDescent="0.2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</row>
    <row r="96" spans="1:26" ht="12.75" customHeight="1" x14ac:dyDescent="0.2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</row>
    <row r="97" spans="1:26" ht="12.75" customHeight="1" x14ac:dyDescent="0.2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</row>
    <row r="98" spans="1:26" ht="12.75" customHeight="1" x14ac:dyDescent="0.2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</row>
    <row r="99" spans="1:26" ht="12.75" customHeight="1" x14ac:dyDescent="0.2">
      <c r="A99" s="145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</row>
    <row r="100" spans="1:26" ht="12.75" customHeight="1" x14ac:dyDescent="0.2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</row>
    <row r="101" spans="1:26" ht="12.75" customHeight="1" x14ac:dyDescent="0.2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</row>
    <row r="102" spans="1:26" ht="12.75" customHeight="1" x14ac:dyDescent="0.2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</row>
    <row r="103" spans="1:26" ht="12.75" customHeight="1" x14ac:dyDescent="0.2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</row>
    <row r="104" spans="1:26" ht="12.75" customHeight="1" x14ac:dyDescent="0.2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</row>
    <row r="105" spans="1:26" ht="12.75" customHeight="1" x14ac:dyDescent="0.2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spans="1:26" ht="12.75" customHeight="1" x14ac:dyDescent="0.2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:26" ht="12.75" customHeight="1" x14ac:dyDescent="0.2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:26" ht="12.75" customHeight="1" x14ac:dyDescent="0.2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:26" ht="12.75" customHeight="1" x14ac:dyDescent="0.2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:26" ht="12.75" customHeight="1" x14ac:dyDescent="0.2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:26" ht="12.75" customHeight="1" x14ac:dyDescent="0.2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:26" ht="12.75" customHeight="1" x14ac:dyDescent="0.2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:26" ht="12.75" customHeight="1" x14ac:dyDescent="0.2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:26" ht="12.75" customHeight="1" x14ac:dyDescent="0.2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spans="1:26" ht="12.75" customHeight="1" x14ac:dyDescent="0.2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</row>
    <row r="116" spans="1:26" ht="12.75" customHeight="1" x14ac:dyDescent="0.2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</row>
    <row r="117" spans="1:26" ht="12.75" customHeight="1" x14ac:dyDescent="0.2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</row>
    <row r="118" spans="1:26" ht="12.75" customHeight="1" x14ac:dyDescent="0.2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</row>
    <row r="119" spans="1:26" ht="12.75" customHeight="1" x14ac:dyDescent="0.2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</row>
    <row r="120" spans="1:26" ht="12.75" customHeight="1" x14ac:dyDescent="0.2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</row>
    <row r="121" spans="1:26" ht="12.75" customHeight="1" x14ac:dyDescent="0.2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</row>
    <row r="122" spans="1:26" ht="12.75" customHeight="1" x14ac:dyDescent="0.2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</row>
    <row r="123" spans="1:26" ht="12.75" customHeight="1" x14ac:dyDescent="0.2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</row>
    <row r="124" spans="1:26" ht="12.75" customHeight="1" x14ac:dyDescent="0.2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</row>
    <row r="125" spans="1:26" ht="12.75" customHeight="1" x14ac:dyDescent="0.2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</row>
    <row r="126" spans="1:26" ht="12.75" customHeight="1" x14ac:dyDescent="0.2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</row>
    <row r="127" spans="1:26" ht="12.75" customHeight="1" x14ac:dyDescent="0.2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</row>
    <row r="128" spans="1:26" ht="12.75" customHeight="1" x14ac:dyDescent="0.2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</row>
    <row r="129" spans="1:26" ht="12.75" customHeight="1" x14ac:dyDescent="0.2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</row>
    <row r="130" spans="1:26" ht="12.75" customHeight="1" x14ac:dyDescent="0.2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</row>
    <row r="131" spans="1:26" ht="12.75" customHeight="1" x14ac:dyDescent="0.2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</row>
    <row r="132" spans="1:26" ht="12.75" customHeight="1" x14ac:dyDescent="0.2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</row>
    <row r="133" spans="1:26" ht="12.75" customHeight="1" x14ac:dyDescent="0.2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</row>
    <row r="134" spans="1:26" ht="12.75" customHeight="1" x14ac:dyDescent="0.2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</row>
    <row r="135" spans="1:26" ht="12.75" customHeight="1" x14ac:dyDescent="0.2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</row>
    <row r="136" spans="1:26" ht="12.75" customHeight="1" x14ac:dyDescent="0.2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</row>
    <row r="137" spans="1:26" ht="12.75" customHeight="1" x14ac:dyDescent="0.2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</row>
    <row r="138" spans="1:26" ht="12.75" customHeight="1" x14ac:dyDescent="0.2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</row>
    <row r="139" spans="1:26" ht="12.75" customHeight="1" x14ac:dyDescent="0.2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</row>
    <row r="140" spans="1:26" ht="12.75" customHeight="1" x14ac:dyDescent="0.2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</row>
    <row r="141" spans="1:26" ht="12.75" customHeight="1" x14ac:dyDescent="0.2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</row>
    <row r="142" spans="1:26" ht="12.75" customHeight="1" x14ac:dyDescent="0.2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</row>
    <row r="143" spans="1:26" ht="12.75" customHeight="1" x14ac:dyDescent="0.2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</row>
    <row r="144" spans="1:26" ht="12.75" customHeight="1" x14ac:dyDescent="0.2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</row>
    <row r="145" spans="1:26" ht="12.75" customHeight="1" x14ac:dyDescent="0.2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</row>
    <row r="146" spans="1:26" ht="12.75" customHeight="1" x14ac:dyDescent="0.2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</row>
    <row r="147" spans="1:26" ht="12.75" customHeight="1" x14ac:dyDescent="0.2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</row>
    <row r="148" spans="1:26" ht="12.75" customHeight="1" x14ac:dyDescent="0.2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</row>
    <row r="149" spans="1:26" ht="12.75" customHeight="1" x14ac:dyDescent="0.2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</row>
    <row r="150" spans="1:26" ht="12.75" customHeight="1" x14ac:dyDescent="0.2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</row>
    <row r="151" spans="1:26" ht="12.75" customHeight="1" x14ac:dyDescent="0.2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</row>
    <row r="152" spans="1:26" ht="12.75" customHeight="1" x14ac:dyDescent="0.2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</row>
    <row r="153" spans="1:26" ht="12.75" customHeight="1" x14ac:dyDescent="0.2">
      <c r="A153" s="145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</row>
    <row r="154" spans="1:26" ht="12.75" customHeight="1" x14ac:dyDescent="0.2">
      <c r="A154" s="145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</row>
    <row r="155" spans="1:26" ht="12.75" customHeight="1" x14ac:dyDescent="0.2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</row>
    <row r="156" spans="1:26" ht="12.75" customHeight="1" x14ac:dyDescent="0.2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</row>
    <row r="157" spans="1:26" ht="12.75" customHeight="1" x14ac:dyDescent="0.2">
      <c r="A157" s="145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</row>
    <row r="158" spans="1:26" ht="12.75" customHeight="1" x14ac:dyDescent="0.2">
      <c r="A158" s="145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</row>
    <row r="159" spans="1:26" ht="12.75" customHeight="1" x14ac:dyDescent="0.2">
      <c r="A159" s="145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</row>
    <row r="160" spans="1:26" ht="12.75" customHeight="1" x14ac:dyDescent="0.2">
      <c r="A160" s="145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</row>
    <row r="161" spans="1:26" ht="12.75" customHeight="1" x14ac:dyDescent="0.2">
      <c r="A161" s="145"/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</row>
    <row r="162" spans="1:26" ht="12.75" customHeight="1" x14ac:dyDescent="0.2">
      <c r="A162" s="145"/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</row>
    <row r="163" spans="1:26" ht="12.75" customHeight="1" x14ac:dyDescent="0.2">
      <c r="A163" s="145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</row>
    <row r="164" spans="1:26" ht="12.75" customHeight="1" x14ac:dyDescent="0.2">
      <c r="A164" s="145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</row>
    <row r="165" spans="1:26" ht="12.75" customHeight="1" x14ac:dyDescent="0.2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</row>
    <row r="166" spans="1:26" ht="12.75" customHeight="1" x14ac:dyDescent="0.2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</row>
    <row r="167" spans="1:26" ht="12.75" customHeight="1" x14ac:dyDescent="0.2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</row>
    <row r="168" spans="1:26" ht="12.75" customHeight="1" x14ac:dyDescent="0.2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</row>
    <row r="169" spans="1:26" ht="12.75" customHeight="1" x14ac:dyDescent="0.2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</row>
    <row r="170" spans="1:26" ht="12.75" customHeight="1" x14ac:dyDescent="0.2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</row>
    <row r="171" spans="1:26" ht="12.75" customHeight="1" x14ac:dyDescent="0.2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</row>
    <row r="172" spans="1:26" ht="12.75" customHeight="1" x14ac:dyDescent="0.2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</row>
    <row r="173" spans="1:26" ht="12.75" customHeight="1" x14ac:dyDescent="0.2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</row>
    <row r="174" spans="1:26" ht="12.75" customHeight="1" x14ac:dyDescent="0.2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</row>
    <row r="175" spans="1:26" ht="12.75" customHeight="1" x14ac:dyDescent="0.2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</row>
    <row r="176" spans="1:26" ht="12.75" customHeight="1" x14ac:dyDescent="0.2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</row>
    <row r="177" spans="1:26" ht="12.75" customHeight="1" x14ac:dyDescent="0.2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</row>
    <row r="178" spans="1:26" ht="12.75" customHeight="1" x14ac:dyDescent="0.2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</row>
    <row r="179" spans="1:26" ht="12.75" customHeight="1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</row>
    <row r="180" spans="1:26" ht="12.75" customHeight="1" x14ac:dyDescent="0.2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</row>
    <row r="181" spans="1:26" ht="12.75" customHeight="1" x14ac:dyDescent="0.2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</row>
    <row r="182" spans="1:26" ht="12.75" customHeight="1" x14ac:dyDescent="0.2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</row>
    <row r="183" spans="1:26" ht="12.75" customHeight="1" x14ac:dyDescent="0.2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</row>
    <row r="184" spans="1:26" ht="12.75" customHeight="1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</row>
    <row r="185" spans="1:26" ht="12.75" customHeight="1" x14ac:dyDescent="0.2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</row>
    <row r="186" spans="1:26" ht="12.75" customHeight="1" x14ac:dyDescent="0.2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</row>
    <row r="187" spans="1:26" ht="12.75" customHeight="1" x14ac:dyDescent="0.2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</row>
    <row r="188" spans="1:26" ht="12.75" customHeight="1" x14ac:dyDescent="0.2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</row>
    <row r="189" spans="1:26" ht="12.75" customHeight="1" x14ac:dyDescent="0.2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</row>
    <row r="190" spans="1:26" ht="12.75" customHeight="1" x14ac:dyDescent="0.2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</row>
    <row r="191" spans="1:26" ht="12.75" customHeight="1" x14ac:dyDescent="0.2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</row>
    <row r="192" spans="1:26" ht="12.75" customHeight="1" x14ac:dyDescent="0.2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</row>
    <row r="193" spans="1:26" ht="12.75" customHeight="1" x14ac:dyDescent="0.2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</row>
    <row r="194" spans="1:26" ht="12.75" customHeight="1" x14ac:dyDescent="0.2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</row>
    <row r="195" spans="1:26" ht="12.75" customHeight="1" x14ac:dyDescent="0.2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</row>
    <row r="196" spans="1:26" ht="12.75" customHeight="1" x14ac:dyDescent="0.2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</row>
    <row r="197" spans="1:26" ht="12.75" customHeight="1" x14ac:dyDescent="0.2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</row>
    <row r="198" spans="1:26" ht="12.75" customHeight="1" x14ac:dyDescent="0.2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</row>
    <row r="199" spans="1:26" ht="12.75" customHeight="1" x14ac:dyDescent="0.2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</row>
    <row r="200" spans="1:26" ht="12.75" customHeight="1" x14ac:dyDescent="0.2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</row>
    <row r="201" spans="1:26" ht="12.75" customHeight="1" x14ac:dyDescent="0.2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</row>
    <row r="202" spans="1:26" ht="12.75" customHeight="1" x14ac:dyDescent="0.2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</row>
    <row r="203" spans="1:26" ht="12.75" customHeight="1" x14ac:dyDescent="0.2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</row>
    <row r="204" spans="1:26" ht="12.75" customHeight="1" x14ac:dyDescent="0.2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</row>
    <row r="205" spans="1:26" ht="12.75" customHeight="1" x14ac:dyDescent="0.2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</row>
    <row r="206" spans="1:26" ht="12.75" customHeight="1" x14ac:dyDescent="0.2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</row>
    <row r="207" spans="1:26" ht="12.75" customHeight="1" x14ac:dyDescent="0.2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</row>
    <row r="208" spans="1:26" ht="12.75" customHeight="1" x14ac:dyDescent="0.2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</row>
    <row r="209" spans="1:26" ht="12.75" customHeight="1" x14ac:dyDescent="0.2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</row>
    <row r="210" spans="1:26" ht="12.75" customHeight="1" x14ac:dyDescent="0.2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</row>
    <row r="211" spans="1:26" ht="12.75" customHeight="1" x14ac:dyDescent="0.2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</row>
    <row r="212" spans="1:26" ht="12.75" customHeight="1" x14ac:dyDescent="0.2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</row>
    <row r="213" spans="1:26" ht="12.75" customHeight="1" x14ac:dyDescent="0.2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</row>
    <row r="214" spans="1:26" ht="12.75" customHeight="1" x14ac:dyDescent="0.2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</row>
    <row r="215" spans="1:26" ht="12.75" customHeight="1" x14ac:dyDescent="0.2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</row>
    <row r="216" spans="1:26" ht="12.75" customHeight="1" x14ac:dyDescent="0.2">
      <c r="A216" s="145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</row>
    <row r="217" spans="1:26" ht="12.75" customHeight="1" x14ac:dyDescent="0.2">
      <c r="A217" s="145"/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</row>
    <row r="218" spans="1:26" ht="12.75" customHeight="1" x14ac:dyDescent="0.2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</row>
    <row r="219" spans="1:26" ht="12.75" customHeight="1" x14ac:dyDescent="0.2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</row>
    <row r="220" spans="1:26" ht="12.75" customHeight="1" x14ac:dyDescent="0.2">
      <c r="A220" s="145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</row>
    <row r="221" spans="1:26" ht="12.75" customHeight="1" x14ac:dyDescent="0.2">
      <c r="A221" s="145"/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</row>
    <row r="222" spans="1:26" ht="12.75" customHeight="1" x14ac:dyDescent="0.2">
      <c r="A222" s="145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</row>
    <row r="223" spans="1:26" ht="12.75" customHeight="1" x14ac:dyDescent="0.2">
      <c r="A223" s="145"/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</row>
    <row r="224" spans="1:26" ht="12.75" customHeight="1" x14ac:dyDescent="0.2">
      <c r="A224" s="145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</row>
    <row r="225" spans="1:26" ht="12.75" customHeight="1" x14ac:dyDescent="0.2">
      <c r="A225" s="145"/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</row>
    <row r="226" spans="1:26" ht="12.75" customHeight="1" x14ac:dyDescent="0.2">
      <c r="A226" s="145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</row>
    <row r="227" spans="1:26" ht="12.75" customHeight="1" x14ac:dyDescent="0.2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</row>
    <row r="228" spans="1:26" ht="12.75" customHeight="1" x14ac:dyDescent="0.2">
      <c r="A228" s="145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</row>
    <row r="229" spans="1:26" ht="12.75" customHeight="1" x14ac:dyDescent="0.2">
      <c r="A229" s="145"/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</row>
    <row r="230" spans="1:26" ht="12.75" customHeight="1" x14ac:dyDescent="0.2">
      <c r="A230" s="145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</row>
    <row r="231" spans="1:26" ht="12.75" customHeight="1" x14ac:dyDescent="0.2">
      <c r="A231" s="145"/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</row>
    <row r="232" spans="1:26" ht="12.75" customHeight="1" x14ac:dyDescent="0.2">
      <c r="A232" s="145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</row>
    <row r="233" spans="1:26" ht="12.75" customHeight="1" x14ac:dyDescent="0.2">
      <c r="A233" s="145"/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</row>
    <row r="234" spans="1:26" ht="12.75" customHeight="1" x14ac:dyDescent="0.2">
      <c r="A234" s="145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</row>
    <row r="235" spans="1:26" ht="12.75" customHeight="1" x14ac:dyDescent="0.2">
      <c r="A235" s="145"/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</row>
    <row r="236" spans="1:26" ht="12.75" customHeight="1" x14ac:dyDescent="0.2">
      <c r="A236" s="145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</row>
    <row r="237" spans="1:26" ht="12.75" customHeight="1" x14ac:dyDescent="0.2">
      <c r="A237" s="145"/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</row>
    <row r="238" spans="1:26" ht="12.75" customHeight="1" x14ac:dyDescent="0.2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</row>
    <row r="239" spans="1:26" ht="12.75" customHeight="1" x14ac:dyDescent="0.2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</row>
    <row r="240" spans="1:26" ht="12.75" customHeight="1" x14ac:dyDescent="0.2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</row>
    <row r="241" spans="1:26" ht="12.75" customHeight="1" x14ac:dyDescent="0.2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</row>
    <row r="242" spans="1:26" ht="12.75" customHeight="1" x14ac:dyDescent="0.2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</row>
    <row r="243" spans="1:26" ht="12.75" customHeight="1" x14ac:dyDescent="0.2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</row>
    <row r="244" spans="1:26" ht="12.75" customHeight="1" x14ac:dyDescent="0.2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</row>
    <row r="245" spans="1:26" ht="12.75" customHeight="1" x14ac:dyDescent="0.2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</row>
    <row r="246" spans="1:26" ht="12.75" customHeight="1" x14ac:dyDescent="0.2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</row>
    <row r="247" spans="1:26" ht="12.75" customHeight="1" x14ac:dyDescent="0.2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</row>
    <row r="248" spans="1:26" ht="12.75" customHeight="1" x14ac:dyDescent="0.2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</row>
    <row r="249" spans="1:26" ht="12.75" customHeight="1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</row>
    <row r="250" spans="1:26" ht="12.75" customHeight="1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</row>
    <row r="251" spans="1:26" ht="12.75" customHeight="1" x14ac:dyDescent="0.2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</row>
    <row r="252" spans="1:26" ht="12.75" customHeight="1" x14ac:dyDescent="0.2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</row>
    <row r="253" spans="1:26" ht="12.75" customHeight="1" x14ac:dyDescent="0.2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</row>
    <row r="254" spans="1:26" ht="12.75" customHeight="1" x14ac:dyDescent="0.2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</row>
    <row r="255" spans="1:26" ht="12.75" customHeight="1" x14ac:dyDescent="0.2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</row>
    <row r="256" spans="1:26" ht="12.75" customHeight="1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</row>
    <row r="257" spans="1:26" ht="12.75" customHeight="1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</row>
    <row r="258" spans="1:26" ht="12.75" customHeight="1" x14ac:dyDescent="0.2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</row>
    <row r="259" spans="1:26" ht="12.75" customHeight="1" x14ac:dyDescent="0.2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</row>
    <row r="260" spans="1:26" ht="12.75" customHeight="1" x14ac:dyDescent="0.2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</row>
    <row r="261" spans="1:26" ht="12.75" customHeight="1" x14ac:dyDescent="0.2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</row>
    <row r="262" spans="1:26" ht="12.75" customHeight="1" x14ac:dyDescent="0.2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</row>
    <row r="263" spans="1:26" ht="12.75" customHeight="1" x14ac:dyDescent="0.2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</row>
    <row r="264" spans="1:26" ht="12.75" customHeight="1" x14ac:dyDescent="0.2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</row>
    <row r="265" spans="1:26" ht="12.75" customHeight="1" x14ac:dyDescent="0.2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</row>
    <row r="266" spans="1:26" ht="12.75" customHeight="1" x14ac:dyDescent="0.2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</row>
    <row r="267" spans="1:26" ht="12.75" customHeight="1" x14ac:dyDescent="0.2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</row>
    <row r="268" spans="1:26" ht="12.75" customHeight="1" x14ac:dyDescent="0.2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</row>
    <row r="269" spans="1:26" ht="12.75" customHeight="1" x14ac:dyDescent="0.2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</row>
    <row r="270" spans="1:26" ht="12.75" customHeight="1" x14ac:dyDescent="0.2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</row>
    <row r="271" spans="1:26" ht="12.75" customHeight="1" x14ac:dyDescent="0.2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</row>
    <row r="272" spans="1:26" ht="12.75" customHeight="1" x14ac:dyDescent="0.2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</row>
    <row r="273" spans="1:26" ht="12.75" customHeight="1" x14ac:dyDescent="0.2">
      <c r="A273" s="145"/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</row>
    <row r="274" spans="1:26" ht="12.75" customHeight="1" x14ac:dyDescent="0.2">
      <c r="A274" s="145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</row>
    <row r="275" spans="1:26" ht="12.75" customHeight="1" x14ac:dyDescent="0.2">
      <c r="A275" s="145"/>
      <c r="B275" s="145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</row>
    <row r="276" spans="1:26" ht="12.75" customHeight="1" x14ac:dyDescent="0.2">
      <c r="A276" s="145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</row>
    <row r="277" spans="1:26" ht="12.75" customHeight="1" x14ac:dyDescent="0.2">
      <c r="A277" s="145"/>
      <c r="B277" s="145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</row>
    <row r="278" spans="1:26" ht="12.75" customHeight="1" x14ac:dyDescent="0.2">
      <c r="A278" s="145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</row>
    <row r="279" spans="1:26" ht="12.75" customHeight="1" x14ac:dyDescent="0.2">
      <c r="A279" s="145"/>
      <c r="B279" s="145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</row>
    <row r="280" spans="1:26" ht="12.75" customHeight="1" x14ac:dyDescent="0.2">
      <c r="A280" s="145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</row>
    <row r="281" spans="1:26" ht="12.75" customHeight="1" x14ac:dyDescent="0.2">
      <c r="A281" s="145"/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</row>
    <row r="282" spans="1:26" ht="12.75" customHeight="1" x14ac:dyDescent="0.2">
      <c r="A282" s="145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</row>
    <row r="283" spans="1:26" ht="12.75" customHeight="1" x14ac:dyDescent="0.2">
      <c r="A283" s="145"/>
      <c r="B283" s="145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</row>
    <row r="284" spans="1:26" ht="12.75" customHeight="1" x14ac:dyDescent="0.2">
      <c r="A284" s="145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</row>
    <row r="285" spans="1:26" ht="12.75" customHeight="1" x14ac:dyDescent="0.2">
      <c r="A285" s="145"/>
      <c r="B285" s="145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</row>
    <row r="286" spans="1:26" ht="12.75" customHeight="1" x14ac:dyDescent="0.2">
      <c r="A286" s="145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</row>
    <row r="287" spans="1:26" ht="12.75" customHeight="1" x14ac:dyDescent="0.2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</row>
    <row r="288" spans="1:26" ht="12.75" customHeight="1" x14ac:dyDescent="0.2">
      <c r="A288" s="145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</row>
    <row r="289" spans="1:26" ht="12.75" customHeight="1" x14ac:dyDescent="0.2">
      <c r="A289" s="145"/>
      <c r="B289" s="145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</row>
    <row r="290" spans="1:26" ht="12.75" customHeight="1" x14ac:dyDescent="0.2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</row>
    <row r="291" spans="1:26" ht="12.75" customHeight="1" x14ac:dyDescent="0.2">
      <c r="A291" s="145"/>
      <c r="B291" s="145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</row>
    <row r="292" spans="1:26" ht="12.75" customHeight="1" x14ac:dyDescent="0.2">
      <c r="A292" s="145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</row>
    <row r="293" spans="1:26" ht="12.75" customHeight="1" x14ac:dyDescent="0.2">
      <c r="A293" s="145"/>
      <c r="B293" s="145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</row>
    <row r="294" spans="1:26" ht="12.75" customHeight="1" x14ac:dyDescent="0.2">
      <c r="A294" s="145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</row>
    <row r="295" spans="1:26" ht="12.75" customHeight="1" x14ac:dyDescent="0.2">
      <c r="A295" s="145"/>
      <c r="B295" s="145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</row>
    <row r="296" spans="1:26" ht="12.75" customHeight="1" x14ac:dyDescent="0.2">
      <c r="A296" s="145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</row>
    <row r="297" spans="1:26" ht="12.75" customHeight="1" x14ac:dyDescent="0.2">
      <c r="A297" s="145"/>
      <c r="B297" s="145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</row>
    <row r="298" spans="1:26" ht="12.75" customHeight="1" x14ac:dyDescent="0.2">
      <c r="A298" s="145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</row>
    <row r="299" spans="1:26" ht="12.75" customHeight="1" x14ac:dyDescent="0.2">
      <c r="A299" s="145"/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</row>
    <row r="300" spans="1:26" ht="12.75" customHeight="1" x14ac:dyDescent="0.2">
      <c r="A300" s="145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</row>
    <row r="301" spans="1:26" ht="12.75" customHeight="1" x14ac:dyDescent="0.2">
      <c r="A301" s="145"/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</row>
    <row r="302" spans="1:26" ht="12.75" customHeight="1" x14ac:dyDescent="0.2">
      <c r="A302" s="145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</row>
    <row r="303" spans="1:26" ht="12.75" customHeight="1" x14ac:dyDescent="0.2">
      <c r="A303" s="145"/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</row>
    <row r="304" spans="1:26" ht="12.75" customHeight="1" x14ac:dyDescent="0.2">
      <c r="A304" s="145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</row>
    <row r="305" spans="1:26" ht="12.75" customHeight="1" x14ac:dyDescent="0.2">
      <c r="A305" s="145"/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</row>
    <row r="306" spans="1:26" ht="12.75" customHeight="1" x14ac:dyDescent="0.2">
      <c r="A306" s="145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</row>
    <row r="307" spans="1:26" ht="12.75" customHeight="1" x14ac:dyDescent="0.2">
      <c r="A307" s="145"/>
      <c r="B307" s="145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</row>
    <row r="308" spans="1:26" ht="12.75" customHeight="1" x14ac:dyDescent="0.2">
      <c r="A308" s="145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</row>
    <row r="309" spans="1:26" ht="12.75" customHeight="1" x14ac:dyDescent="0.2">
      <c r="A309" s="145"/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</row>
    <row r="310" spans="1:26" ht="12.75" customHeight="1" x14ac:dyDescent="0.2">
      <c r="A310" s="145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</row>
    <row r="311" spans="1:26" ht="12.75" customHeight="1" x14ac:dyDescent="0.2">
      <c r="A311" s="145"/>
      <c r="B311" s="145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</row>
    <row r="312" spans="1:26" ht="12.75" customHeight="1" x14ac:dyDescent="0.2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</row>
    <row r="313" spans="1:26" ht="12.75" customHeight="1" x14ac:dyDescent="0.2">
      <c r="A313" s="145"/>
      <c r="B313" s="145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</row>
    <row r="314" spans="1:26" ht="12.75" customHeight="1" x14ac:dyDescent="0.2">
      <c r="A314" s="145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</row>
    <row r="315" spans="1:26" ht="12.75" customHeight="1" x14ac:dyDescent="0.2">
      <c r="A315" s="145"/>
      <c r="B315" s="145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</row>
    <row r="316" spans="1:26" ht="12.75" customHeight="1" x14ac:dyDescent="0.2">
      <c r="A316" s="145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</row>
    <row r="317" spans="1:26" ht="12.75" customHeight="1" x14ac:dyDescent="0.2">
      <c r="A317" s="145"/>
      <c r="B317" s="145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</row>
    <row r="318" spans="1:26" ht="12.75" customHeight="1" x14ac:dyDescent="0.2">
      <c r="A318" s="145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</row>
    <row r="319" spans="1:26" ht="12.75" customHeight="1" x14ac:dyDescent="0.2">
      <c r="A319" s="145"/>
      <c r="B319" s="145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</row>
    <row r="320" spans="1:26" ht="12.75" customHeight="1" x14ac:dyDescent="0.2">
      <c r="A320" s="145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</row>
    <row r="321" spans="1:26" ht="12.75" customHeight="1" x14ac:dyDescent="0.2">
      <c r="A321" s="145"/>
      <c r="B321" s="145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</row>
    <row r="322" spans="1:26" ht="12.75" customHeight="1" x14ac:dyDescent="0.2">
      <c r="A322" s="145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</row>
    <row r="323" spans="1:26" ht="12.75" customHeight="1" x14ac:dyDescent="0.2">
      <c r="A323" s="145"/>
      <c r="B323" s="145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</row>
    <row r="324" spans="1:26" ht="12.75" customHeight="1" x14ac:dyDescent="0.2">
      <c r="A324" s="145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</row>
    <row r="325" spans="1:26" ht="12.75" customHeight="1" x14ac:dyDescent="0.2">
      <c r="A325" s="145"/>
      <c r="B325" s="145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</row>
    <row r="326" spans="1:26" ht="12.75" customHeight="1" x14ac:dyDescent="0.2">
      <c r="A326" s="145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</row>
    <row r="327" spans="1:26" ht="12.75" customHeight="1" x14ac:dyDescent="0.2">
      <c r="A327" s="145"/>
      <c r="B327" s="145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</row>
    <row r="328" spans="1:26" ht="12.75" customHeight="1" x14ac:dyDescent="0.2">
      <c r="A328" s="145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</row>
    <row r="329" spans="1:26" ht="12.75" customHeight="1" x14ac:dyDescent="0.2">
      <c r="A329" s="145"/>
      <c r="B329" s="145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</row>
    <row r="330" spans="1:26" ht="12.75" customHeight="1" x14ac:dyDescent="0.2">
      <c r="A330" s="145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</row>
    <row r="331" spans="1:26" ht="12.75" customHeight="1" x14ac:dyDescent="0.2">
      <c r="A331" s="145"/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</row>
    <row r="332" spans="1:26" ht="12.75" customHeight="1" x14ac:dyDescent="0.2">
      <c r="A332" s="145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</row>
    <row r="333" spans="1:26" ht="12.75" customHeight="1" x14ac:dyDescent="0.2">
      <c r="A333" s="145"/>
      <c r="B333" s="145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</row>
    <row r="334" spans="1:26" ht="12.75" customHeight="1" x14ac:dyDescent="0.2">
      <c r="A334" s="145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</row>
    <row r="335" spans="1:26" ht="12.75" customHeight="1" x14ac:dyDescent="0.2">
      <c r="A335" s="145"/>
      <c r="B335" s="145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</row>
    <row r="336" spans="1:26" ht="12.75" customHeight="1" x14ac:dyDescent="0.2">
      <c r="A336" s="145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</row>
    <row r="337" spans="1:26" ht="12.75" customHeight="1" x14ac:dyDescent="0.2">
      <c r="A337" s="145"/>
      <c r="B337" s="145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</row>
    <row r="338" spans="1:26" ht="12.75" customHeight="1" x14ac:dyDescent="0.2">
      <c r="A338" s="145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</row>
    <row r="339" spans="1:26" ht="12.75" customHeight="1" x14ac:dyDescent="0.2">
      <c r="A339" s="145"/>
      <c r="B339" s="145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</row>
    <row r="340" spans="1:26" ht="12.75" customHeight="1" x14ac:dyDescent="0.2">
      <c r="A340" s="145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</row>
    <row r="341" spans="1:26" ht="12.75" customHeight="1" x14ac:dyDescent="0.2">
      <c r="A341" s="145"/>
      <c r="B341" s="145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</row>
    <row r="342" spans="1:26" ht="12.75" customHeight="1" x14ac:dyDescent="0.2">
      <c r="A342" s="145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</row>
    <row r="343" spans="1:26" ht="12.75" customHeight="1" x14ac:dyDescent="0.2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</row>
    <row r="344" spans="1:26" ht="12.75" customHeight="1" x14ac:dyDescent="0.2">
      <c r="A344" s="145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</row>
    <row r="345" spans="1:26" ht="12.75" customHeight="1" x14ac:dyDescent="0.2">
      <c r="A345" s="145"/>
      <c r="B345" s="145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</row>
    <row r="346" spans="1:26" ht="12.75" customHeight="1" x14ac:dyDescent="0.2">
      <c r="A346" s="145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</row>
    <row r="347" spans="1:26" ht="12.75" customHeight="1" x14ac:dyDescent="0.2">
      <c r="A347" s="145"/>
      <c r="B347" s="145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</row>
    <row r="348" spans="1:26" ht="12.75" customHeight="1" x14ac:dyDescent="0.2">
      <c r="A348" s="145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</row>
    <row r="349" spans="1:26" ht="12.75" customHeight="1" x14ac:dyDescent="0.2">
      <c r="A349" s="145"/>
      <c r="B349" s="145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</row>
    <row r="350" spans="1:26" ht="12.75" customHeight="1" x14ac:dyDescent="0.2">
      <c r="A350" s="145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</row>
    <row r="351" spans="1:26" ht="12.75" customHeight="1" x14ac:dyDescent="0.2">
      <c r="A351" s="145"/>
      <c r="B351" s="145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</row>
    <row r="352" spans="1:26" ht="12.75" customHeight="1" x14ac:dyDescent="0.2">
      <c r="A352" s="145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</row>
    <row r="353" spans="1:26" ht="12.75" customHeight="1" x14ac:dyDescent="0.2">
      <c r="A353" s="145"/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</row>
    <row r="354" spans="1:26" ht="12.75" customHeight="1" x14ac:dyDescent="0.2">
      <c r="A354" s="145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</row>
    <row r="355" spans="1:26" ht="12.75" customHeight="1" x14ac:dyDescent="0.2">
      <c r="A355" s="145"/>
      <c r="B355" s="145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</row>
    <row r="356" spans="1:26" ht="12.75" customHeight="1" x14ac:dyDescent="0.2">
      <c r="A356" s="145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</row>
    <row r="357" spans="1:26" ht="12.75" customHeight="1" x14ac:dyDescent="0.2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</row>
    <row r="358" spans="1:26" ht="12.75" customHeight="1" x14ac:dyDescent="0.2">
      <c r="A358" s="145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</row>
    <row r="359" spans="1:26" ht="12.75" customHeight="1" x14ac:dyDescent="0.2">
      <c r="A359" s="145"/>
      <c r="B359" s="145"/>
      <c r="C359" s="145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</row>
    <row r="360" spans="1:26" ht="12.75" customHeight="1" x14ac:dyDescent="0.2">
      <c r="A360" s="145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</row>
    <row r="361" spans="1:26" ht="12.75" customHeight="1" x14ac:dyDescent="0.2">
      <c r="A361" s="145"/>
      <c r="B361" s="145"/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</row>
    <row r="362" spans="1:26" ht="12.75" customHeight="1" x14ac:dyDescent="0.2">
      <c r="A362" s="145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</row>
    <row r="363" spans="1:26" ht="12.75" customHeight="1" x14ac:dyDescent="0.2">
      <c r="A363" s="145"/>
      <c r="B363" s="145"/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</row>
    <row r="364" spans="1:26" ht="12.75" customHeight="1" x14ac:dyDescent="0.2">
      <c r="A364" s="145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</row>
    <row r="365" spans="1:26" ht="12.75" customHeight="1" x14ac:dyDescent="0.2">
      <c r="A365" s="145"/>
      <c r="B365" s="145"/>
      <c r="C365" s="145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</row>
    <row r="366" spans="1:26" ht="12.75" customHeight="1" x14ac:dyDescent="0.2">
      <c r="A366" s="145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</row>
    <row r="367" spans="1:26" ht="12.75" customHeight="1" x14ac:dyDescent="0.2">
      <c r="A367" s="145"/>
      <c r="B367" s="145"/>
      <c r="C367" s="145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</row>
    <row r="368" spans="1:26" ht="12.75" customHeight="1" x14ac:dyDescent="0.2">
      <c r="A368" s="145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</row>
    <row r="369" spans="1:26" ht="12.75" customHeight="1" x14ac:dyDescent="0.2">
      <c r="A369" s="145"/>
      <c r="B369" s="145"/>
      <c r="C369" s="145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</row>
    <row r="370" spans="1:26" ht="12.75" customHeight="1" x14ac:dyDescent="0.2">
      <c r="A370" s="145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</row>
    <row r="371" spans="1:26" ht="12.75" customHeight="1" x14ac:dyDescent="0.2">
      <c r="A371" s="145"/>
      <c r="B371" s="145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</row>
    <row r="372" spans="1:26" ht="12.75" customHeight="1" x14ac:dyDescent="0.2">
      <c r="A372" s="145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</row>
    <row r="373" spans="1:26" ht="12.75" customHeight="1" x14ac:dyDescent="0.2">
      <c r="A373" s="145"/>
      <c r="B373" s="145"/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</row>
    <row r="374" spans="1:26" ht="12.75" customHeight="1" x14ac:dyDescent="0.2">
      <c r="A374" s="145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</row>
    <row r="375" spans="1:26" ht="12.75" customHeight="1" x14ac:dyDescent="0.2">
      <c r="A375" s="145"/>
      <c r="B375" s="145"/>
      <c r="C375" s="145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</row>
    <row r="376" spans="1:26" ht="12.75" customHeight="1" x14ac:dyDescent="0.2">
      <c r="A376" s="145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</row>
    <row r="377" spans="1:26" ht="12.75" customHeight="1" x14ac:dyDescent="0.2">
      <c r="A377" s="145"/>
      <c r="B377" s="145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</row>
    <row r="378" spans="1:26" ht="12.75" customHeight="1" x14ac:dyDescent="0.2">
      <c r="A378" s="145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</row>
    <row r="379" spans="1:26" ht="12.75" customHeight="1" x14ac:dyDescent="0.2">
      <c r="A379" s="145"/>
      <c r="B379" s="145"/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</row>
    <row r="380" spans="1:26" ht="12.75" customHeight="1" x14ac:dyDescent="0.2">
      <c r="A380" s="145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</row>
    <row r="381" spans="1:26" ht="12.75" customHeight="1" x14ac:dyDescent="0.2">
      <c r="A381" s="145"/>
      <c r="B381" s="145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</row>
    <row r="382" spans="1:26" ht="12.75" customHeight="1" x14ac:dyDescent="0.2">
      <c r="A382" s="145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</row>
    <row r="383" spans="1:26" ht="12.75" customHeight="1" x14ac:dyDescent="0.2">
      <c r="A383" s="145"/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</row>
    <row r="384" spans="1:26" ht="12.75" customHeight="1" x14ac:dyDescent="0.2">
      <c r="A384" s="145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</row>
    <row r="385" spans="1:26" ht="12.75" customHeight="1" x14ac:dyDescent="0.2">
      <c r="A385" s="145"/>
      <c r="B385" s="145"/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</row>
    <row r="386" spans="1:26" ht="12.75" customHeight="1" x14ac:dyDescent="0.2">
      <c r="A386" s="145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</row>
    <row r="387" spans="1:26" ht="12.75" customHeight="1" x14ac:dyDescent="0.2">
      <c r="A387" s="145"/>
      <c r="B387" s="145"/>
      <c r="C387" s="145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</row>
    <row r="388" spans="1:26" ht="12.75" customHeight="1" x14ac:dyDescent="0.2">
      <c r="A388" s="145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</row>
    <row r="389" spans="1:26" ht="12.75" customHeight="1" x14ac:dyDescent="0.2">
      <c r="A389" s="145"/>
      <c r="B389" s="145"/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</row>
    <row r="390" spans="1:26" ht="12.75" customHeight="1" x14ac:dyDescent="0.2">
      <c r="A390" s="145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</row>
    <row r="391" spans="1:26" ht="12.75" customHeight="1" x14ac:dyDescent="0.2">
      <c r="A391" s="145"/>
      <c r="B391" s="145"/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</row>
    <row r="392" spans="1:26" ht="12.75" customHeight="1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</row>
    <row r="393" spans="1:26" ht="12.75" customHeight="1" x14ac:dyDescent="0.2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</row>
    <row r="394" spans="1:26" ht="12.75" customHeight="1" x14ac:dyDescent="0.2">
      <c r="A394" s="145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</row>
    <row r="395" spans="1:26" ht="12.75" customHeight="1" x14ac:dyDescent="0.2">
      <c r="A395" s="145"/>
      <c r="B395" s="145"/>
      <c r="C395" s="145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</row>
    <row r="396" spans="1:26" ht="12.75" customHeight="1" x14ac:dyDescent="0.2">
      <c r="A396" s="145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</row>
    <row r="397" spans="1:26" ht="12.75" customHeight="1" x14ac:dyDescent="0.2">
      <c r="A397" s="145"/>
      <c r="B397" s="145"/>
      <c r="C397" s="145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</row>
    <row r="398" spans="1:26" ht="12.75" customHeight="1" x14ac:dyDescent="0.2">
      <c r="A398" s="145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</row>
    <row r="399" spans="1:26" ht="12.75" customHeight="1" x14ac:dyDescent="0.2">
      <c r="A399" s="145"/>
      <c r="B399" s="145"/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</row>
    <row r="400" spans="1:26" ht="12.75" customHeight="1" x14ac:dyDescent="0.2">
      <c r="A400" s="145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</row>
    <row r="401" spans="1:26" ht="12.75" customHeight="1" x14ac:dyDescent="0.2">
      <c r="A401" s="145"/>
      <c r="B401" s="145"/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</row>
    <row r="402" spans="1:26" ht="12.75" customHeight="1" x14ac:dyDescent="0.2">
      <c r="A402" s="145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</row>
    <row r="403" spans="1:26" ht="12.75" customHeight="1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</row>
    <row r="404" spans="1:26" ht="12.75" customHeight="1" x14ac:dyDescent="0.2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</row>
    <row r="405" spans="1:26" ht="12.75" customHeight="1" x14ac:dyDescent="0.2">
      <c r="A405" s="145"/>
      <c r="B405" s="145"/>
      <c r="C405" s="145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</row>
    <row r="406" spans="1:26" ht="12.75" customHeight="1" x14ac:dyDescent="0.2">
      <c r="A406" s="145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</row>
    <row r="407" spans="1:26" ht="12.75" customHeight="1" x14ac:dyDescent="0.2">
      <c r="A407" s="145"/>
      <c r="B407" s="145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</row>
    <row r="408" spans="1:26" ht="12.75" customHeight="1" x14ac:dyDescent="0.2">
      <c r="A408" s="145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</row>
    <row r="409" spans="1:26" ht="12.75" customHeight="1" x14ac:dyDescent="0.2">
      <c r="A409" s="145"/>
      <c r="B409" s="145"/>
      <c r="C409" s="145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</row>
    <row r="410" spans="1:26" ht="12.75" customHeight="1" x14ac:dyDescent="0.2">
      <c r="A410" s="145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</row>
    <row r="411" spans="1:26" ht="12.75" customHeight="1" x14ac:dyDescent="0.2">
      <c r="A411" s="145"/>
      <c r="B411" s="145"/>
      <c r="C411" s="145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</row>
    <row r="412" spans="1:26" ht="12.75" customHeight="1" x14ac:dyDescent="0.2">
      <c r="A412" s="145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</row>
    <row r="413" spans="1:26" ht="12.75" customHeight="1" x14ac:dyDescent="0.2">
      <c r="A413" s="145"/>
      <c r="B413" s="145"/>
      <c r="C413" s="145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</row>
    <row r="414" spans="1:26" ht="12.75" customHeight="1" x14ac:dyDescent="0.2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</row>
    <row r="415" spans="1:26" ht="12.75" customHeight="1" x14ac:dyDescent="0.2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</row>
    <row r="416" spans="1:26" ht="12.75" customHeight="1" x14ac:dyDescent="0.2">
      <c r="A416" s="145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</row>
    <row r="417" spans="1:26" ht="12.75" customHeight="1" x14ac:dyDescent="0.2">
      <c r="A417" s="145"/>
      <c r="B417" s="145"/>
      <c r="C417" s="145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</row>
    <row r="418" spans="1:26" ht="12.75" customHeight="1" x14ac:dyDescent="0.2">
      <c r="A418" s="145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</row>
    <row r="419" spans="1:26" ht="12.75" customHeight="1" x14ac:dyDescent="0.2">
      <c r="A419" s="145"/>
      <c r="B419" s="145"/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</row>
    <row r="420" spans="1:26" ht="12.75" customHeight="1" x14ac:dyDescent="0.2">
      <c r="A420" s="145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</row>
    <row r="421" spans="1:26" ht="12.75" customHeight="1" x14ac:dyDescent="0.2">
      <c r="A421" s="145"/>
      <c r="B421" s="145"/>
      <c r="C421" s="145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</row>
    <row r="422" spans="1:26" ht="12.75" customHeight="1" x14ac:dyDescent="0.2">
      <c r="A422" s="145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</row>
    <row r="423" spans="1:26" ht="12.75" customHeight="1" x14ac:dyDescent="0.2">
      <c r="A423" s="145"/>
      <c r="B423" s="145"/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</row>
    <row r="424" spans="1:26" ht="12.75" customHeight="1" x14ac:dyDescent="0.2">
      <c r="A424" s="145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</row>
    <row r="425" spans="1:26" ht="12.75" customHeight="1" x14ac:dyDescent="0.2">
      <c r="A425" s="145"/>
      <c r="B425" s="145"/>
      <c r="C425" s="145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</row>
    <row r="426" spans="1:26" ht="12.75" customHeight="1" x14ac:dyDescent="0.2">
      <c r="A426" s="145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</row>
    <row r="427" spans="1:26" ht="12.75" customHeight="1" x14ac:dyDescent="0.2">
      <c r="A427" s="145"/>
      <c r="B427" s="145"/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</row>
    <row r="428" spans="1:26" ht="12.75" customHeight="1" x14ac:dyDescent="0.2">
      <c r="A428" s="145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</row>
    <row r="429" spans="1:26" ht="12.75" customHeight="1" x14ac:dyDescent="0.2">
      <c r="A429" s="145"/>
      <c r="B429" s="145"/>
      <c r="C429" s="145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</row>
    <row r="430" spans="1:26" ht="12.75" customHeight="1" x14ac:dyDescent="0.2">
      <c r="A430" s="145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</row>
    <row r="431" spans="1:26" ht="12.75" customHeight="1" x14ac:dyDescent="0.2">
      <c r="A431" s="145"/>
      <c r="B431" s="145"/>
      <c r="C431" s="145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</row>
    <row r="432" spans="1:26" ht="12.75" customHeight="1" x14ac:dyDescent="0.2">
      <c r="A432" s="145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</row>
    <row r="433" spans="1:26" ht="12.75" customHeight="1" x14ac:dyDescent="0.2">
      <c r="A433" s="145"/>
      <c r="B433" s="145"/>
      <c r="C433" s="145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</row>
    <row r="434" spans="1:26" ht="12.75" customHeight="1" x14ac:dyDescent="0.2">
      <c r="A434" s="145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</row>
    <row r="435" spans="1:26" ht="12.75" customHeight="1" x14ac:dyDescent="0.2">
      <c r="A435" s="145"/>
      <c r="B435" s="145"/>
      <c r="C435" s="145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</row>
    <row r="436" spans="1:26" ht="12.75" customHeight="1" x14ac:dyDescent="0.2">
      <c r="A436" s="145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</row>
    <row r="437" spans="1:26" ht="12.75" customHeight="1" x14ac:dyDescent="0.2">
      <c r="A437" s="145"/>
      <c r="B437" s="145"/>
      <c r="C437" s="145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</row>
    <row r="438" spans="1:26" ht="12.75" customHeight="1" x14ac:dyDescent="0.2">
      <c r="A438" s="145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</row>
    <row r="439" spans="1:26" ht="12.75" customHeight="1" x14ac:dyDescent="0.2">
      <c r="A439" s="145"/>
      <c r="B439" s="145"/>
      <c r="C439" s="145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</row>
    <row r="440" spans="1:26" ht="12.75" customHeight="1" x14ac:dyDescent="0.2">
      <c r="A440" s="145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</row>
    <row r="441" spans="1:26" ht="12.75" customHeight="1" x14ac:dyDescent="0.2">
      <c r="A441" s="145"/>
      <c r="B441" s="145"/>
      <c r="C441" s="145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</row>
    <row r="442" spans="1:26" ht="12.75" customHeight="1" x14ac:dyDescent="0.2">
      <c r="A442" s="145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</row>
    <row r="443" spans="1:26" ht="12.75" customHeight="1" x14ac:dyDescent="0.2">
      <c r="A443" s="145"/>
      <c r="B443" s="145"/>
      <c r="C443" s="145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</row>
    <row r="444" spans="1:26" ht="12.75" customHeight="1" x14ac:dyDescent="0.2">
      <c r="A444" s="145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</row>
    <row r="445" spans="1:26" ht="12.75" customHeight="1" x14ac:dyDescent="0.2">
      <c r="A445" s="145"/>
      <c r="B445" s="145"/>
      <c r="C445" s="145"/>
      <c r="D445" s="145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</row>
    <row r="446" spans="1:26" ht="12.75" customHeight="1" x14ac:dyDescent="0.2">
      <c r="A446" s="145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</row>
    <row r="447" spans="1:26" ht="12.75" customHeight="1" x14ac:dyDescent="0.2">
      <c r="A447" s="145"/>
      <c r="B447" s="145"/>
      <c r="C447" s="145"/>
      <c r="D447" s="145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</row>
    <row r="448" spans="1:26" ht="12.75" customHeight="1" x14ac:dyDescent="0.2">
      <c r="A448" s="145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</row>
    <row r="449" spans="1:26" ht="12.75" customHeight="1" x14ac:dyDescent="0.2">
      <c r="A449" s="145"/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</row>
    <row r="450" spans="1:26" ht="12.75" customHeight="1" x14ac:dyDescent="0.2">
      <c r="A450" s="145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</row>
    <row r="451" spans="1:26" ht="12.75" customHeight="1" x14ac:dyDescent="0.2">
      <c r="A451" s="145"/>
      <c r="B451" s="145"/>
      <c r="C451" s="145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</row>
    <row r="452" spans="1:26" ht="12.75" customHeight="1" x14ac:dyDescent="0.2">
      <c r="A452" s="145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</row>
    <row r="453" spans="1:26" ht="12.75" customHeight="1" x14ac:dyDescent="0.2">
      <c r="A453" s="145"/>
      <c r="B453" s="145"/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</row>
    <row r="454" spans="1:26" ht="12.75" customHeight="1" x14ac:dyDescent="0.2">
      <c r="A454" s="145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</row>
    <row r="455" spans="1:26" ht="12.75" customHeight="1" x14ac:dyDescent="0.2">
      <c r="A455" s="145"/>
      <c r="B455" s="145"/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</row>
    <row r="456" spans="1:26" ht="12.75" customHeight="1" x14ac:dyDescent="0.2">
      <c r="A456" s="145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</row>
    <row r="457" spans="1:26" ht="12.75" customHeight="1" x14ac:dyDescent="0.2">
      <c r="A457" s="145"/>
      <c r="B457" s="145"/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</row>
    <row r="458" spans="1:26" ht="12.75" customHeight="1" x14ac:dyDescent="0.2">
      <c r="A458" s="145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</row>
    <row r="459" spans="1:26" ht="12.75" customHeight="1" x14ac:dyDescent="0.2">
      <c r="A459" s="145"/>
      <c r="B459" s="145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</row>
    <row r="460" spans="1:26" ht="12.75" customHeight="1" x14ac:dyDescent="0.2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</row>
    <row r="461" spans="1:26" ht="12.75" customHeight="1" x14ac:dyDescent="0.2">
      <c r="A461" s="145"/>
      <c r="B461" s="145"/>
      <c r="C461" s="145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</row>
    <row r="462" spans="1:26" ht="12.75" customHeight="1" x14ac:dyDescent="0.2">
      <c r="A462" s="145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</row>
    <row r="463" spans="1:26" ht="12.75" customHeight="1" x14ac:dyDescent="0.2">
      <c r="A463" s="145"/>
      <c r="B463" s="145"/>
      <c r="C463" s="145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</row>
    <row r="464" spans="1:26" ht="12.75" customHeight="1" x14ac:dyDescent="0.2">
      <c r="A464" s="145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</row>
    <row r="465" spans="1:26" ht="12.75" customHeight="1" x14ac:dyDescent="0.2">
      <c r="A465" s="145"/>
      <c r="B465" s="145"/>
      <c r="C465" s="145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</row>
    <row r="466" spans="1:26" ht="12.75" customHeight="1" x14ac:dyDescent="0.2">
      <c r="A466" s="145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</row>
    <row r="467" spans="1:26" ht="12.75" customHeight="1" x14ac:dyDescent="0.2">
      <c r="A467" s="145"/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</row>
    <row r="468" spans="1:26" ht="12.75" customHeight="1" x14ac:dyDescent="0.2">
      <c r="A468" s="145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</row>
    <row r="469" spans="1:26" ht="12.75" customHeight="1" x14ac:dyDescent="0.2">
      <c r="A469" s="145"/>
      <c r="B469" s="145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</row>
    <row r="470" spans="1:26" ht="12.75" customHeight="1" x14ac:dyDescent="0.2">
      <c r="A470" s="145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</row>
    <row r="471" spans="1:26" ht="12.75" customHeight="1" x14ac:dyDescent="0.2">
      <c r="A471" s="145"/>
      <c r="B471" s="145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</row>
    <row r="472" spans="1:26" ht="12.75" customHeight="1" x14ac:dyDescent="0.2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</row>
    <row r="473" spans="1:26" ht="12.75" customHeight="1" x14ac:dyDescent="0.2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</row>
    <row r="474" spans="1:26" ht="12.75" customHeight="1" x14ac:dyDescent="0.2">
      <c r="A474" s="145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</row>
    <row r="475" spans="1:26" ht="12.75" customHeight="1" x14ac:dyDescent="0.2">
      <c r="A475" s="145"/>
      <c r="B475" s="145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</row>
    <row r="476" spans="1:26" ht="12.75" customHeight="1" x14ac:dyDescent="0.2">
      <c r="A476" s="145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</row>
    <row r="477" spans="1:26" ht="12.75" customHeight="1" x14ac:dyDescent="0.2">
      <c r="A477" s="145"/>
      <c r="B477" s="145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</row>
    <row r="478" spans="1:26" ht="12.75" customHeight="1" x14ac:dyDescent="0.2">
      <c r="A478" s="145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</row>
    <row r="479" spans="1:26" ht="12.75" customHeight="1" x14ac:dyDescent="0.2">
      <c r="A479" s="145"/>
      <c r="B479" s="145"/>
      <c r="C479" s="145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</row>
    <row r="480" spans="1:26" ht="12.75" customHeight="1" x14ac:dyDescent="0.2">
      <c r="A480" s="145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</row>
    <row r="481" spans="1:26" ht="12.75" customHeight="1" x14ac:dyDescent="0.2">
      <c r="A481" s="145"/>
      <c r="B481" s="145"/>
      <c r="C481" s="145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</row>
    <row r="482" spans="1:26" ht="12.75" customHeight="1" x14ac:dyDescent="0.2">
      <c r="A482" s="145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</row>
    <row r="483" spans="1:26" ht="12.75" customHeight="1" x14ac:dyDescent="0.2">
      <c r="A483" s="145"/>
      <c r="B483" s="145"/>
      <c r="C483" s="145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</row>
    <row r="484" spans="1:26" ht="12.75" customHeight="1" x14ac:dyDescent="0.2">
      <c r="A484" s="145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</row>
    <row r="485" spans="1:26" ht="12.75" customHeight="1" x14ac:dyDescent="0.2">
      <c r="A485" s="145"/>
      <c r="B485" s="145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</row>
    <row r="486" spans="1:26" ht="12.75" customHeight="1" x14ac:dyDescent="0.2">
      <c r="A486" s="145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</row>
    <row r="487" spans="1:26" ht="12.75" customHeight="1" x14ac:dyDescent="0.2">
      <c r="A487" s="145"/>
      <c r="B487" s="145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</row>
    <row r="488" spans="1:26" ht="12.75" customHeight="1" x14ac:dyDescent="0.2">
      <c r="A488" s="145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</row>
    <row r="489" spans="1:26" ht="12.75" customHeight="1" x14ac:dyDescent="0.2">
      <c r="A489" s="145"/>
      <c r="B489" s="145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</row>
    <row r="490" spans="1:26" ht="12.75" customHeight="1" x14ac:dyDescent="0.2">
      <c r="A490" s="145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</row>
    <row r="491" spans="1:26" ht="12.75" customHeight="1" x14ac:dyDescent="0.2">
      <c r="A491" s="145"/>
      <c r="B491" s="145"/>
      <c r="C491" s="145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</row>
    <row r="492" spans="1:26" ht="12.75" customHeight="1" x14ac:dyDescent="0.2">
      <c r="A492" s="145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</row>
    <row r="493" spans="1:26" ht="12.75" customHeight="1" x14ac:dyDescent="0.2">
      <c r="A493" s="145"/>
      <c r="B493" s="145"/>
      <c r="C493" s="145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</row>
    <row r="494" spans="1:26" ht="12.75" customHeight="1" x14ac:dyDescent="0.2">
      <c r="A494" s="145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</row>
    <row r="495" spans="1:26" ht="12.75" customHeight="1" x14ac:dyDescent="0.2">
      <c r="A495" s="145"/>
      <c r="B495" s="145"/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</row>
    <row r="496" spans="1:26" ht="12.75" customHeight="1" x14ac:dyDescent="0.2">
      <c r="A496" s="145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</row>
    <row r="497" spans="1:26" ht="12.75" customHeight="1" x14ac:dyDescent="0.2">
      <c r="A497" s="145"/>
      <c r="B497" s="145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</row>
    <row r="498" spans="1:26" ht="12.75" customHeight="1" x14ac:dyDescent="0.2">
      <c r="A498" s="145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</row>
    <row r="499" spans="1:26" ht="12.75" customHeight="1" x14ac:dyDescent="0.2">
      <c r="A499" s="145"/>
      <c r="B499" s="145"/>
      <c r="C499" s="145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</row>
    <row r="500" spans="1:26" ht="12.75" customHeight="1" x14ac:dyDescent="0.2">
      <c r="A500" s="145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</row>
    <row r="501" spans="1:26" ht="12.75" customHeight="1" x14ac:dyDescent="0.2">
      <c r="A501" s="145"/>
      <c r="B501" s="145"/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</row>
    <row r="502" spans="1:26" ht="12.75" customHeight="1" x14ac:dyDescent="0.2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</row>
    <row r="503" spans="1:26" ht="12.75" customHeight="1" x14ac:dyDescent="0.2">
      <c r="A503" s="145"/>
      <c r="B503" s="145"/>
      <c r="C503" s="145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</row>
    <row r="504" spans="1:26" ht="12.75" customHeight="1" x14ac:dyDescent="0.2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</row>
    <row r="505" spans="1:26" ht="12.75" customHeight="1" x14ac:dyDescent="0.2">
      <c r="A505" s="145"/>
      <c r="B505" s="145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</row>
    <row r="506" spans="1:26" ht="12.75" customHeight="1" x14ac:dyDescent="0.2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</row>
    <row r="507" spans="1:26" ht="12.75" customHeight="1" x14ac:dyDescent="0.2">
      <c r="A507" s="145"/>
      <c r="B507" s="145"/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</row>
    <row r="508" spans="1:26" ht="12.75" customHeight="1" x14ac:dyDescent="0.2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</row>
    <row r="509" spans="1:26" ht="12.75" customHeight="1" x14ac:dyDescent="0.2">
      <c r="A509" s="145"/>
      <c r="B509" s="145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</row>
    <row r="510" spans="1:26" ht="12.75" customHeight="1" x14ac:dyDescent="0.2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</row>
    <row r="511" spans="1:26" ht="12.75" customHeight="1" x14ac:dyDescent="0.2">
      <c r="A511" s="145"/>
      <c r="B511" s="145"/>
      <c r="C511" s="145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</row>
    <row r="512" spans="1:26" ht="12.75" customHeight="1" x14ac:dyDescent="0.2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</row>
    <row r="513" spans="1:26" ht="12.75" customHeight="1" x14ac:dyDescent="0.2">
      <c r="A513" s="145"/>
      <c r="B513" s="145"/>
      <c r="C513" s="145"/>
      <c r="D513" s="145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</row>
    <row r="514" spans="1:26" ht="12.75" customHeight="1" x14ac:dyDescent="0.2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</row>
    <row r="515" spans="1:26" ht="12.75" customHeight="1" x14ac:dyDescent="0.2">
      <c r="A515" s="145"/>
      <c r="B515" s="145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</row>
    <row r="516" spans="1:26" ht="12.75" customHeight="1" x14ac:dyDescent="0.2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</row>
    <row r="517" spans="1:26" ht="12.75" customHeight="1" x14ac:dyDescent="0.2">
      <c r="A517" s="145"/>
      <c r="B517" s="145"/>
      <c r="C517" s="145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</row>
    <row r="518" spans="1:26" ht="12.75" customHeight="1" x14ac:dyDescent="0.2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</row>
    <row r="519" spans="1:26" ht="12.75" customHeight="1" x14ac:dyDescent="0.2">
      <c r="A519" s="145"/>
      <c r="B519" s="145"/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</row>
    <row r="520" spans="1:26" ht="12.75" customHeight="1" x14ac:dyDescent="0.2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</row>
    <row r="521" spans="1:26" ht="12.75" customHeight="1" x14ac:dyDescent="0.2">
      <c r="A521" s="145"/>
      <c r="B521" s="145"/>
      <c r="C521" s="145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</row>
    <row r="522" spans="1:26" ht="12.75" customHeight="1" x14ac:dyDescent="0.2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</row>
    <row r="523" spans="1:26" ht="12.75" customHeight="1" x14ac:dyDescent="0.2">
      <c r="A523" s="145"/>
      <c r="B523" s="145"/>
      <c r="C523" s="145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</row>
    <row r="524" spans="1:26" ht="12.75" customHeight="1" x14ac:dyDescent="0.2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</row>
    <row r="525" spans="1:26" ht="12.75" customHeight="1" x14ac:dyDescent="0.2">
      <c r="A525" s="145"/>
      <c r="B525" s="145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</row>
    <row r="526" spans="1:26" ht="12.75" customHeight="1" x14ac:dyDescent="0.2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</row>
    <row r="527" spans="1:26" ht="12.75" customHeight="1" x14ac:dyDescent="0.2">
      <c r="A527" s="145"/>
      <c r="B527" s="145"/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</row>
    <row r="528" spans="1:26" ht="12.75" customHeight="1" x14ac:dyDescent="0.2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</row>
    <row r="529" spans="1:26" ht="12.75" customHeight="1" x14ac:dyDescent="0.2">
      <c r="A529" s="145"/>
      <c r="B529" s="145"/>
      <c r="C529" s="145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</row>
    <row r="530" spans="1:26" ht="12.75" customHeight="1" x14ac:dyDescent="0.2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</row>
    <row r="531" spans="1:26" ht="12.75" customHeight="1" x14ac:dyDescent="0.2">
      <c r="A531" s="145"/>
      <c r="B531" s="145"/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</row>
    <row r="532" spans="1:26" ht="12.75" customHeight="1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</row>
    <row r="533" spans="1:26" ht="12.75" customHeight="1" x14ac:dyDescent="0.2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</row>
    <row r="534" spans="1:26" ht="12.75" customHeight="1" x14ac:dyDescent="0.2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</row>
    <row r="535" spans="1:26" ht="12.75" customHeight="1" x14ac:dyDescent="0.2">
      <c r="A535" s="145"/>
      <c r="B535" s="145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</row>
    <row r="536" spans="1:26" ht="12.75" customHeight="1" x14ac:dyDescent="0.2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</row>
    <row r="537" spans="1:26" ht="12.75" customHeight="1" x14ac:dyDescent="0.2">
      <c r="A537" s="145"/>
      <c r="B537" s="145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</row>
    <row r="538" spans="1:26" ht="12.75" customHeight="1" x14ac:dyDescent="0.2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</row>
    <row r="539" spans="1:26" ht="12.75" customHeight="1" x14ac:dyDescent="0.2">
      <c r="A539" s="145"/>
      <c r="B539" s="145"/>
      <c r="C539" s="145"/>
      <c r="D539" s="145"/>
      <c r="E539" s="145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</row>
    <row r="540" spans="1:26" ht="12.75" customHeight="1" x14ac:dyDescent="0.2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</row>
    <row r="541" spans="1:26" ht="12.75" customHeight="1" x14ac:dyDescent="0.2">
      <c r="A541" s="145"/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</row>
    <row r="542" spans="1:26" ht="12.75" customHeight="1" x14ac:dyDescent="0.2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</row>
    <row r="543" spans="1:26" ht="12.75" customHeight="1" x14ac:dyDescent="0.2">
      <c r="A543" s="145"/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</row>
    <row r="544" spans="1:26" ht="12.75" customHeight="1" x14ac:dyDescent="0.2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</row>
    <row r="545" spans="1:26" ht="12.75" customHeight="1" x14ac:dyDescent="0.2">
      <c r="A545" s="145"/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</row>
    <row r="546" spans="1:26" ht="12.75" customHeight="1" x14ac:dyDescent="0.2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</row>
    <row r="547" spans="1:26" ht="12.75" customHeight="1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</row>
    <row r="548" spans="1:26" ht="12.75" customHeight="1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</row>
    <row r="549" spans="1:26" ht="12.75" customHeight="1" x14ac:dyDescent="0.2">
      <c r="A549" s="145"/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</row>
    <row r="550" spans="1:26" ht="12.75" customHeight="1" x14ac:dyDescent="0.2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</row>
    <row r="551" spans="1:26" ht="12.75" customHeight="1" x14ac:dyDescent="0.2">
      <c r="A551" s="145"/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</row>
    <row r="552" spans="1:26" ht="12.75" customHeight="1" x14ac:dyDescent="0.2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</row>
    <row r="553" spans="1:26" ht="12.75" customHeight="1" x14ac:dyDescent="0.2">
      <c r="A553" s="145"/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</row>
    <row r="554" spans="1:26" ht="12.75" customHeight="1" x14ac:dyDescent="0.2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</row>
    <row r="555" spans="1:26" ht="12.75" customHeight="1" x14ac:dyDescent="0.2">
      <c r="A555" s="145"/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</row>
    <row r="556" spans="1:26" ht="12.75" customHeight="1" x14ac:dyDescent="0.2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</row>
    <row r="557" spans="1:26" ht="12.75" customHeight="1" x14ac:dyDescent="0.2">
      <c r="A557" s="145"/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</row>
    <row r="558" spans="1:26" ht="12.75" customHeight="1" x14ac:dyDescent="0.2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</row>
    <row r="559" spans="1:26" ht="12.75" customHeight="1" x14ac:dyDescent="0.2">
      <c r="A559" s="145"/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</row>
    <row r="560" spans="1:26" ht="12.75" customHeight="1" x14ac:dyDescent="0.2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</row>
    <row r="561" spans="1:26" ht="12.75" customHeight="1" x14ac:dyDescent="0.2">
      <c r="A561" s="145"/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</row>
    <row r="562" spans="1:26" ht="12.75" customHeight="1" x14ac:dyDescent="0.2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</row>
    <row r="563" spans="1:26" ht="12.75" customHeight="1" x14ac:dyDescent="0.2">
      <c r="A563" s="145"/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</row>
    <row r="564" spans="1:26" ht="12.75" customHeight="1" x14ac:dyDescent="0.2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</row>
    <row r="565" spans="1:26" ht="12.75" customHeight="1" x14ac:dyDescent="0.2">
      <c r="A565" s="145"/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</row>
    <row r="566" spans="1:26" ht="12.75" customHeight="1" x14ac:dyDescent="0.2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</row>
    <row r="567" spans="1:26" ht="12.75" customHeight="1" x14ac:dyDescent="0.2">
      <c r="A567" s="145"/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</row>
    <row r="568" spans="1:26" ht="12.75" customHeight="1" x14ac:dyDescent="0.2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</row>
    <row r="569" spans="1:26" ht="12.75" customHeight="1" x14ac:dyDescent="0.2">
      <c r="A569" s="145"/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</row>
    <row r="570" spans="1:26" ht="12.75" customHeight="1" x14ac:dyDescent="0.2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</row>
    <row r="571" spans="1:26" ht="12.75" customHeight="1" x14ac:dyDescent="0.2">
      <c r="A571" s="145"/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</row>
    <row r="572" spans="1:26" ht="12.75" customHeight="1" x14ac:dyDescent="0.2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</row>
    <row r="573" spans="1:26" ht="12.75" customHeight="1" x14ac:dyDescent="0.2">
      <c r="A573" s="145"/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</row>
    <row r="574" spans="1:26" ht="12.75" customHeight="1" x14ac:dyDescent="0.2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</row>
    <row r="575" spans="1:26" ht="12.75" customHeight="1" x14ac:dyDescent="0.2">
      <c r="A575" s="145"/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</row>
    <row r="576" spans="1:26" ht="12.75" customHeight="1" x14ac:dyDescent="0.2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</row>
    <row r="577" spans="1:26" ht="12.75" customHeight="1" x14ac:dyDescent="0.2">
      <c r="A577" s="145"/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</row>
    <row r="578" spans="1:26" ht="12.75" customHeight="1" x14ac:dyDescent="0.2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</row>
    <row r="579" spans="1:26" ht="12.75" customHeight="1" x14ac:dyDescent="0.2">
      <c r="A579" s="145"/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</row>
    <row r="580" spans="1:26" ht="12.75" customHeight="1" x14ac:dyDescent="0.2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</row>
    <row r="581" spans="1:26" ht="12.75" customHeight="1" x14ac:dyDescent="0.2">
      <c r="A581" s="145"/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</row>
    <row r="582" spans="1:26" ht="12.75" customHeight="1" x14ac:dyDescent="0.2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</row>
    <row r="583" spans="1:26" ht="12.75" customHeight="1" x14ac:dyDescent="0.2">
      <c r="A583" s="145"/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</row>
    <row r="584" spans="1:26" ht="12.75" customHeight="1" x14ac:dyDescent="0.2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</row>
    <row r="585" spans="1:26" ht="12.75" customHeight="1" x14ac:dyDescent="0.2">
      <c r="A585" s="145"/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</row>
    <row r="586" spans="1:26" ht="12.75" customHeight="1" x14ac:dyDescent="0.2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</row>
    <row r="587" spans="1:26" ht="12.75" customHeight="1" x14ac:dyDescent="0.2">
      <c r="A587" s="145"/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</row>
    <row r="588" spans="1:26" ht="12.75" customHeight="1" x14ac:dyDescent="0.2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</row>
    <row r="589" spans="1:26" ht="12.75" customHeight="1" x14ac:dyDescent="0.2">
      <c r="A589" s="145"/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</row>
    <row r="590" spans="1:26" ht="12.75" customHeight="1" x14ac:dyDescent="0.2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</row>
    <row r="591" spans="1:26" ht="12.75" customHeight="1" x14ac:dyDescent="0.2">
      <c r="A591" s="145"/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</row>
    <row r="592" spans="1:26" ht="12.75" customHeight="1" x14ac:dyDescent="0.2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</row>
    <row r="593" spans="1:26" ht="12.75" customHeight="1" x14ac:dyDescent="0.2">
      <c r="A593" s="145"/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</row>
    <row r="594" spans="1:26" ht="12.75" customHeight="1" x14ac:dyDescent="0.2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</row>
    <row r="595" spans="1:26" ht="12.75" customHeight="1" x14ac:dyDescent="0.2">
      <c r="A595" s="145"/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</row>
    <row r="596" spans="1:26" ht="12.75" customHeight="1" x14ac:dyDescent="0.2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</row>
    <row r="597" spans="1:26" ht="12.75" customHeight="1" x14ac:dyDescent="0.2">
      <c r="A597" s="145"/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</row>
    <row r="598" spans="1:26" ht="12.75" customHeight="1" x14ac:dyDescent="0.2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</row>
    <row r="599" spans="1:26" ht="12.75" customHeight="1" x14ac:dyDescent="0.2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</row>
    <row r="600" spans="1:26" ht="12.75" customHeight="1" x14ac:dyDescent="0.2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</row>
    <row r="601" spans="1:26" ht="12.75" customHeight="1" x14ac:dyDescent="0.2">
      <c r="A601" s="145"/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</row>
    <row r="602" spans="1:26" ht="12.75" customHeight="1" x14ac:dyDescent="0.2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</row>
    <row r="603" spans="1:26" ht="12.75" customHeight="1" x14ac:dyDescent="0.2">
      <c r="A603" s="145"/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</row>
    <row r="604" spans="1:26" ht="12.75" customHeight="1" x14ac:dyDescent="0.2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</row>
    <row r="605" spans="1:26" ht="12.75" customHeight="1" x14ac:dyDescent="0.2">
      <c r="A605" s="145"/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</row>
    <row r="606" spans="1:26" ht="12.75" customHeight="1" x14ac:dyDescent="0.2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</row>
    <row r="607" spans="1:26" ht="12.75" customHeight="1" x14ac:dyDescent="0.2">
      <c r="A607" s="145"/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</row>
    <row r="608" spans="1:26" ht="12.75" customHeight="1" x14ac:dyDescent="0.2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</row>
    <row r="609" spans="1:26" ht="12.75" customHeight="1" x14ac:dyDescent="0.2">
      <c r="A609" s="145"/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</row>
    <row r="610" spans="1:26" ht="12.75" customHeight="1" x14ac:dyDescent="0.2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</row>
    <row r="611" spans="1:26" ht="12.75" customHeight="1" x14ac:dyDescent="0.2">
      <c r="A611" s="145"/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</row>
    <row r="612" spans="1:26" ht="12.75" customHeight="1" x14ac:dyDescent="0.2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</row>
    <row r="613" spans="1:26" ht="12.75" customHeight="1" x14ac:dyDescent="0.2">
      <c r="A613" s="145"/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</row>
    <row r="614" spans="1:26" ht="12.75" customHeight="1" x14ac:dyDescent="0.2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</row>
    <row r="615" spans="1:26" ht="12.75" customHeight="1" x14ac:dyDescent="0.2">
      <c r="A615" s="145"/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</row>
    <row r="616" spans="1:26" ht="12.75" customHeight="1" x14ac:dyDescent="0.2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</row>
    <row r="617" spans="1:26" ht="12.75" customHeight="1" x14ac:dyDescent="0.2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</row>
    <row r="618" spans="1:26" ht="12.75" customHeight="1" x14ac:dyDescent="0.2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</row>
    <row r="619" spans="1:26" ht="12.75" customHeight="1" x14ac:dyDescent="0.2">
      <c r="A619" s="145"/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</row>
    <row r="620" spans="1:26" ht="12.75" customHeight="1" x14ac:dyDescent="0.2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</row>
    <row r="621" spans="1:26" ht="12.75" customHeight="1" x14ac:dyDescent="0.2">
      <c r="A621" s="145"/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</row>
    <row r="622" spans="1:26" ht="12.75" customHeight="1" x14ac:dyDescent="0.2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</row>
    <row r="623" spans="1:26" ht="12.75" customHeight="1" x14ac:dyDescent="0.2">
      <c r="A623" s="145"/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</row>
    <row r="624" spans="1:26" ht="12.75" customHeight="1" x14ac:dyDescent="0.2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</row>
    <row r="625" spans="1:26" ht="12.75" customHeight="1" x14ac:dyDescent="0.2">
      <c r="A625" s="145"/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</row>
    <row r="626" spans="1:26" ht="12.75" customHeight="1" x14ac:dyDescent="0.2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</row>
    <row r="627" spans="1:26" ht="12.75" customHeight="1" x14ac:dyDescent="0.2">
      <c r="A627" s="145"/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</row>
    <row r="628" spans="1:26" ht="12.75" customHeight="1" x14ac:dyDescent="0.2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</row>
    <row r="629" spans="1:26" ht="12.75" customHeight="1" x14ac:dyDescent="0.2">
      <c r="A629" s="145"/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</row>
    <row r="630" spans="1:26" ht="12.75" customHeight="1" x14ac:dyDescent="0.2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</row>
    <row r="631" spans="1:26" ht="12.75" customHeight="1" x14ac:dyDescent="0.2">
      <c r="A631" s="145"/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</row>
    <row r="632" spans="1:26" ht="12.75" customHeight="1" x14ac:dyDescent="0.2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</row>
    <row r="633" spans="1:26" ht="12.75" customHeight="1" x14ac:dyDescent="0.2">
      <c r="A633" s="145"/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</row>
    <row r="634" spans="1:26" ht="12.75" customHeight="1" x14ac:dyDescent="0.2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</row>
    <row r="635" spans="1:26" ht="12.75" customHeight="1" x14ac:dyDescent="0.2">
      <c r="A635" s="145"/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</row>
    <row r="636" spans="1:26" ht="12.75" customHeight="1" x14ac:dyDescent="0.2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</row>
    <row r="637" spans="1:26" ht="12.75" customHeight="1" x14ac:dyDescent="0.2">
      <c r="A637" s="145"/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</row>
    <row r="638" spans="1:26" ht="12.75" customHeight="1" x14ac:dyDescent="0.2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</row>
    <row r="639" spans="1:26" ht="12.75" customHeight="1" x14ac:dyDescent="0.2">
      <c r="A639" s="145"/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</row>
    <row r="640" spans="1:26" ht="12.75" customHeight="1" x14ac:dyDescent="0.2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</row>
    <row r="641" spans="1:26" ht="12.75" customHeight="1" x14ac:dyDescent="0.2">
      <c r="A641" s="145"/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</row>
    <row r="642" spans="1:26" ht="12.75" customHeight="1" x14ac:dyDescent="0.2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</row>
    <row r="643" spans="1:26" ht="12.75" customHeight="1" x14ac:dyDescent="0.2">
      <c r="A643" s="145"/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</row>
    <row r="644" spans="1:26" ht="12.75" customHeight="1" x14ac:dyDescent="0.2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</row>
    <row r="645" spans="1:26" ht="12.75" customHeight="1" x14ac:dyDescent="0.2">
      <c r="A645" s="145"/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</row>
    <row r="646" spans="1:26" ht="12.75" customHeight="1" x14ac:dyDescent="0.2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</row>
    <row r="647" spans="1:26" ht="12.75" customHeight="1" x14ac:dyDescent="0.2">
      <c r="A647" s="145"/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</row>
    <row r="648" spans="1:26" ht="12.75" customHeight="1" x14ac:dyDescent="0.2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</row>
    <row r="649" spans="1:26" ht="12.75" customHeight="1" x14ac:dyDescent="0.2">
      <c r="A649" s="145"/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</row>
    <row r="650" spans="1:26" ht="12.75" customHeight="1" x14ac:dyDescent="0.2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</row>
    <row r="651" spans="1:26" ht="12.75" customHeight="1" x14ac:dyDescent="0.2">
      <c r="A651" s="145"/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</row>
    <row r="652" spans="1:26" ht="12.75" customHeight="1" x14ac:dyDescent="0.2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</row>
    <row r="653" spans="1:26" ht="12.75" customHeight="1" x14ac:dyDescent="0.2">
      <c r="A653" s="145"/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</row>
    <row r="654" spans="1:26" ht="12.75" customHeight="1" x14ac:dyDescent="0.2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</row>
    <row r="655" spans="1:26" ht="12.75" customHeight="1" x14ac:dyDescent="0.2">
      <c r="A655" s="145"/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</row>
    <row r="656" spans="1:26" ht="12.75" customHeight="1" x14ac:dyDescent="0.2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</row>
    <row r="657" spans="1:26" ht="12.75" customHeight="1" x14ac:dyDescent="0.2">
      <c r="A657" s="145"/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</row>
    <row r="658" spans="1:26" ht="12.75" customHeight="1" x14ac:dyDescent="0.2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</row>
    <row r="659" spans="1:26" ht="12.75" customHeight="1" x14ac:dyDescent="0.2">
      <c r="A659" s="145"/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</row>
    <row r="660" spans="1:26" ht="12.75" customHeight="1" x14ac:dyDescent="0.2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</row>
    <row r="661" spans="1:26" ht="12.75" customHeight="1" x14ac:dyDescent="0.2">
      <c r="A661" s="145"/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</row>
    <row r="662" spans="1:26" ht="12.75" customHeight="1" x14ac:dyDescent="0.2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</row>
    <row r="663" spans="1:26" ht="12.75" customHeight="1" x14ac:dyDescent="0.2">
      <c r="A663" s="145"/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</row>
    <row r="664" spans="1:26" ht="12.75" customHeight="1" x14ac:dyDescent="0.2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</row>
    <row r="665" spans="1:26" ht="12.75" customHeight="1" x14ac:dyDescent="0.2">
      <c r="A665" s="145"/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</row>
    <row r="666" spans="1:26" ht="12.75" customHeight="1" x14ac:dyDescent="0.2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</row>
    <row r="667" spans="1:26" ht="12.75" customHeight="1" x14ac:dyDescent="0.2">
      <c r="A667" s="145"/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</row>
    <row r="668" spans="1:26" ht="12.75" customHeight="1" x14ac:dyDescent="0.2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</row>
    <row r="669" spans="1:26" ht="12.75" customHeight="1" x14ac:dyDescent="0.2">
      <c r="A669" s="145"/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</row>
    <row r="670" spans="1:26" ht="12.75" customHeight="1" x14ac:dyDescent="0.2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</row>
    <row r="671" spans="1:26" ht="12.75" customHeight="1" x14ac:dyDescent="0.2">
      <c r="A671" s="145"/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</row>
    <row r="672" spans="1:26" ht="12.75" customHeight="1" x14ac:dyDescent="0.2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</row>
    <row r="673" spans="1:26" ht="12.75" customHeight="1" x14ac:dyDescent="0.2">
      <c r="A673" s="145"/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</row>
    <row r="674" spans="1:26" ht="12.75" customHeight="1" x14ac:dyDescent="0.2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</row>
    <row r="675" spans="1:26" ht="12.75" customHeight="1" x14ac:dyDescent="0.2">
      <c r="A675" s="145"/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</row>
    <row r="676" spans="1:26" ht="12.75" customHeight="1" x14ac:dyDescent="0.2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</row>
    <row r="677" spans="1:26" ht="12.75" customHeight="1" x14ac:dyDescent="0.2">
      <c r="A677" s="145"/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</row>
    <row r="678" spans="1:26" ht="12.75" customHeight="1" x14ac:dyDescent="0.2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</row>
    <row r="679" spans="1:26" ht="12.75" customHeight="1" x14ac:dyDescent="0.2">
      <c r="A679" s="145"/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</row>
    <row r="680" spans="1:26" ht="12.75" customHeight="1" x14ac:dyDescent="0.2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</row>
    <row r="681" spans="1:26" ht="12.75" customHeight="1" x14ac:dyDescent="0.2">
      <c r="A681" s="145"/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</row>
    <row r="682" spans="1:26" ht="12.75" customHeight="1" x14ac:dyDescent="0.2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</row>
    <row r="683" spans="1:26" ht="12.75" customHeight="1" x14ac:dyDescent="0.2">
      <c r="A683" s="145"/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</row>
    <row r="684" spans="1:26" ht="12.75" customHeight="1" x14ac:dyDescent="0.2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</row>
    <row r="685" spans="1:26" ht="12.75" customHeight="1" x14ac:dyDescent="0.2">
      <c r="A685" s="145"/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</row>
    <row r="686" spans="1:26" ht="12.75" customHeight="1" x14ac:dyDescent="0.2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</row>
    <row r="687" spans="1:26" ht="12.75" customHeight="1" x14ac:dyDescent="0.2">
      <c r="A687" s="145"/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</row>
    <row r="688" spans="1:26" ht="12.75" customHeight="1" x14ac:dyDescent="0.2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</row>
    <row r="689" spans="1:26" ht="12.75" customHeight="1" x14ac:dyDescent="0.2">
      <c r="A689" s="145"/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</row>
    <row r="690" spans="1:26" ht="12.75" customHeight="1" x14ac:dyDescent="0.2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</row>
    <row r="691" spans="1:26" ht="12.75" customHeight="1" x14ac:dyDescent="0.2">
      <c r="A691" s="145"/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</row>
    <row r="692" spans="1:26" ht="12.75" customHeight="1" x14ac:dyDescent="0.2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</row>
    <row r="693" spans="1:26" ht="12.75" customHeight="1" x14ac:dyDescent="0.2">
      <c r="A693" s="145"/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</row>
    <row r="694" spans="1:26" ht="12.75" customHeight="1" x14ac:dyDescent="0.2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</row>
    <row r="695" spans="1:26" ht="12.75" customHeight="1" x14ac:dyDescent="0.2">
      <c r="A695" s="145"/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</row>
    <row r="696" spans="1:26" ht="12.75" customHeight="1" x14ac:dyDescent="0.2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</row>
    <row r="697" spans="1:26" ht="12.75" customHeight="1" x14ac:dyDescent="0.2">
      <c r="A697" s="145"/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</row>
    <row r="698" spans="1:26" ht="12.75" customHeight="1" x14ac:dyDescent="0.2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</row>
    <row r="699" spans="1:26" ht="12.75" customHeight="1" x14ac:dyDescent="0.2">
      <c r="A699" s="145"/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</row>
    <row r="700" spans="1:26" ht="12.75" customHeight="1" x14ac:dyDescent="0.2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</row>
    <row r="701" spans="1:26" ht="12.75" customHeight="1" x14ac:dyDescent="0.2">
      <c r="A701" s="145"/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</row>
    <row r="702" spans="1:26" ht="12.75" customHeight="1" x14ac:dyDescent="0.2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</row>
    <row r="703" spans="1:26" ht="12.75" customHeight="1" x14ac:dyDescent="0.2">
      <c r="A703" s="145"/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</row>
    <row r="704" spans="1:26" ht="12.75" customHeight="1" x14ac:dyDescent="0.2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</row>
    <row r="705" spans="1:26" ht="12.75" customHeight="1" x14ac:dyDescent="0.2">
      <c r="A705" s="145"/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</row>
    <row r="706" spans="1:26" ht="12.75" customHeight="1" x14ac:dyDescent="0.2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</row>
    <row r="707" spans="1:26" ht="12.75" customHeight="1" x14ac:dyDescent="0.2">
      <c r="A707" s="145"/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</row>
    <row r="708" spans="1:26" ht="12.75" customHeight="1" x14ac:dyDescent="0.2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</row>
    <row r="709" spans="1:26" ht="12.75" customHeight="1" x14ac:dyDescent="0.2">
      <c r="A709" s="145"/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</row>
    <row r="710" spans="1:26" ht="12.75" customHeight="1" x14ac:dyDescent="0.2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</row>
    <row r="711" spans="1:26" ht="12.75" customHeight="1" x14ac:dyDescent="0.2">
      <c r="A711" s="145"/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</row>
    <row r="712" spans="1:26" ht="12.75" customHeight="1" x14ac:dyDescent="0.2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</row>
    <row r="713" spans="1:26" ht="12.75" customHeight="1" x14ac:dyDescent="0.2">
      <c r="A713" s="145"/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</row>
    <row r="714" spans="1:26" ht="12.75" customHeight="1" x14ac:dyDescent="0.2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</row>
    <row r="715" spans="1:26" ht="12.75" customHeight="1" x14ac:dyDescent="0.2">
      <c r="A715" s="145"/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</row>
    <row r="716" spans="1:26" ht="12.75" customHeight="1" x14ac:dyDescent="0.2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</row>
    <row r="717" spans="1:26" ht="12.75" customHeight="1" x14ac:dyDescent="0.2">
      <c r="A717" s="145"/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</row>
    <row r="718" spans="1:26" ht="12.75" customHeight="1" x14ac:dyDescent="0.2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</row>
    <row r="719" spans="1:26" ht="12.75" customHeight="1" x14ac:dyDescent="0.2">
      <c r="A719" s="145"/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</row>
    <row r="720" spans="1:26" ht="12.75" customHeight="1" x14ac:dyDescent="0.2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</row>
    <row r="721" spans="1:26" ht="12.75" customHeight="1" x14ac:dyDescent="0.2">
      <c r="A721" s="145"/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</row>
    <row r="722" spans="1:26" ht="12.75" customHeight="1" x14ac:dyDescent="0.2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</row>
    <row r="723" spans="1:26" ht="12.75" customHeight="1" x14ac:dyDescent="0.2">
      <c r="A723" s="145"/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</row>
    <row r="724" spans="1:26" ht="12.75" customHeight="1" x14ac:dyDescent="0.2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</row>
    <row r="725" spans="1:26" ht="12.75" customHeight="1" x14ac:dyDescent="0.2">
      <c r="A725" s="145"/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</row>
    <row r="726" spans="1:26" ht="12.75" customHeight="1" x14ac:dyDescent="0.2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</row>
    <row r="727" spans="1:26" ht="12.75" customHeight="1" x14ac:dyDescent="0.2">
      <c r="A727" s="145"/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</row>
    <row r="728" spans="1:26" ht="12.75" customHeight="1" x14ac:dyDescent="0.2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</row>
    <row r="729" spans="1:26" ht="12.75" customHeight="1" x14ac:dyDescent="0.2">
      <c r="A729" s="145"/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</row>
    <row r="730" spans="1:26" ht="12.75" customHeight="1" x14ac:dyDescent="0.2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</row>
    <row r="731" spans="1:26" ht="12.75" customHeight="1" x14ac:dyDescent="0.2">
      <c r="A731" s="145"/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</row>
    <row r="732" spans="1:26" ht="12.75" customHeight="1" x14ac:dyDescent="0.2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</row>
    <row r="733" spans="1:26" ht="12.75" customHeight="1" x14ac:dyDescent="0.2">
      <c r="A733" s="145"/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</row>
    <row r="734" spans="1:26" ht="12.75" customHeight="1" x14ac:dyDescent="0.2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</row>
    <row r="735" spans="1:26" ht="12.75" customHeight="1" x14ac:dyDescent="0.2">
      <c r="A735" s="145"/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</row>
    <row r="736" spans="1:26" ht="12.75" customHeight="1" x14ac:dyDescent="0.2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</row>
    <row r="737" spans="1:26" ht="12.75" customHeight="1" x14ac:dyDescent="0.2">
      <c r="A737" s="145"/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</row>
    <row r="738" spans="1:26" ht="12.75" customHeight="1" x14ac:dyDescent="0.2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</row>
    <row r="739" spans="1:26" ht="12.75" customHeight="1" x14ac:dyDescent="0.2">
      <c r="A739" s="145"/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</row>
    <row r="740" spans="1:26" ht="12.75" customHeight="1" x14ac:dyDescent="0.2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</row>
    <row r="741" spans="1:26" ht="12.75" customHeight="1" x14ac:dyDescent="0.2">
      <c r="A741" s="145"/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</row>
    <row r="742" spans="1:26" ht="12.75" customHeight="1" x14ac:dyDescent="0.2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</row>
    <row r="743" spans="1:26" ht="12.75" customHeight="1" x14ac:dyDescent="0.2">
      <c r="A743" s="145"/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</row>
    <row r="744" spans="1:26" ht="12.75" customHeight="1" x14ac:dyDescent="0.2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</row>
    <row r="745" spans="1:26" ht="12.75" customHeight="1" x14ac:dyDescent="0.2">
      <c r="A745" s="145"/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</row>
    <row r="746" spans="1:26" ht="12.75" customHeight="1" x14ac:dyDescent="0.2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</row>
    <row r="747" spans="1:26" ht="12.75" customHeight="1" x14ac:dyDescent="0.2">
      <c r="A747" s="145"/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</row>
    <row r="748" spans="1:26" ht="12.75" customHeight="1" x14ac:dyDescent="0.2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</row>
    <row r="749" spans="1:26" ht="12.75" customHeight="1" x14ac:dyDescent="0.2">
      <c r="A749" s="145"/>
      <c r="B749" s="145"/>
      <c r="C749" s="145"/>
      <c r="D749" s="145"/>
      <c r="E749" s="145"/>
      <c r="F749" s="145"/>
      <c r="G749" s="145"/>
      <c r="H749" s="145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</row>
    <row r="750" spans="1:26" ht="12.75" customHeight="1" x14ac:dyDescent="0.2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</row>
    <row r="751" spans="1:26" ht="12.75" customHeight="1" x14ac:dyDescent="0.2">
      <c r="A751" s="145"/>
      <c r="B751" s="145"/>
      <c r="C751" s="145"/>
      <c r="D751" s="145"/>
      <c r="E751" s="145"/>
      <c r="F751" s="145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</row>
    <row r="752" spans="1:26" ht="12.75" customHeight="1" x14ac:dyDescent="0.2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</row>
    <row r="753" spans="1:26" ht="12.75" customHeight="1" x14ac:dyDescent="0.2">
      <c r="A753" s="145"/>
      <c r="B753" s="145"/>
      <c r="C753" s="145"/>
      <c r="D753" s="145"/>
      <c r="E753" s="145"/>
      <c r="F753" s="145"/>
      <c r="G753" s="145"/>
      <c r="H753" s="145"/>
      <c r="I753" s="145"/>
      <c r="J753" s="145"/>
      <c r="K753" s="145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</row>
    <row r="754" spans="1:26" ht="12.75" customHeight="1" x14ac:dyDescent="0.2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</row>
    <row r="755" spans="1:26" ht="12.75" customHeight="1" x14ac:dyDescent="0.2">
      <c r="A755" s="145"/>
      <c r="B755" s="145"/>
      <c r="C755" s="145"/>
      <c r="D755" s="145"/>
      <c r="E755" s="145"/>
      <c r="F755" s="145"/>
      <c r="G755" s="145"/>
      <c r="H755" s="145"/>
      <c r="I755" s="145"/>
      <c r="J755" s="145"/>
      <c r="K755" s="145"/>
      <c r="L755" s="145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</row>
    <row r="756" spans="1:26" ht="12.75" customHeight="1" x14ac:dyDescent="0.2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</row>
    <row r="757" spans="1:26" ht="12.75" customHeight="1" x14ac:dyDescent="0.2">
      <c r="A757" s="145"/>
      <c r="B757" s="145"/>
      <c r="C757" s="145"/>
      <c r="D757" s="145"/>
      <c r="E757" s="145"/>
      <c r="F757" s="145"/>
      <c r="G757" s="145"/>
      <c r="H757" s="145"/>
      <c r="I757" s="145"/>
      <c r="J757" s="145"/>
      <c r="K757" s="145"/>
      <c r="L757" s="145"/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</row>
    <row r="758" spans="1:26" ht="12.75" customHeight="1" x14ac:dyDescent="0.2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</row>
    <row r="759" spans="1:26" ht="12.75" customHeight="1" x14ac:dyDescent="0.2">
      <c r="A759" s="145"/>
      <c r="B759" s="145"/>
      <c r="C759" s="145"/>
      <c r="D759" s="145"/>
      <c r="E759" s="145"/>
      <c r="F759" s="145"/>
      <c r="G759" s="145"/>
      <c r="H759" s="145"/>
      <c r="I759" s="145"/>
      <c r="J759" s="145"/>
      <c r="K759" s="145"/>
      <c r="L759" s="145"/>
      <c r="M759" s="145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</row>
    <row r="760" spans="1:26" ht="12.75" customHeight="1" x14ac:dyDescent="0.2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</row>
    <row r="761" spans="1:26" ht="12.75" customHeight="1" x14ac:dyDescent="0.2">
      <c r="A761" s="145"/>
      <c r="B761" s="145"/>
      <c r="C761" s="145"/>
      <c r="D761" s="145"/>
      <c r="E761" s="145"/>
      <c r="F761" s="145"/>
      <c r="G761" s="145"/>
      <c r="H761" s="145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</row>
    <row r="762" spans="1:26" ht="12.75" customHeight="1" x14ac:dyDescent="0.2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</row>
    <row r="763" spans="1:26" ht="12.75" customHeight="1" x14ac:dyDescent="0.2">
      <c r="A763" s="145"/>
      <c r="B763" s="145"/>
      <c r="C763" s="145"/>
      <c r="D763" s="145"/>
      <c r="E763" s="145"/>
      <c r="F763" s="145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</row>
    <row r="764" spans="1:26" ht="12.75" customHeight="1" x14ac:dyDescent="0.2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</row>
    <row r="765" spans="1:26" ht="12.75" customHeight="1" x14ac:dyDescent="0.2">
      <c r="A765" s="145"/>
      <c r="B765" s="145"/>
      <c r="C765" s="145"/>
      <c r="D765" s="145"/>
      <c r="E765" s="145"/>
      <c r="F765" s="145"/>
      <c r="G765" s="145"/>
      <c r="H765" s="145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</row>
    <row r="766" spans="1:26" ht="12.75" customHeight="1" x14ac:dyDescent="0.2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</row>
    <row r="767" spans="1:26" ht="12.75" customHeight="1" x14ac:dyDescent="0.2">
      <c r="A767" s="145"/>
      <c r="B767" s="145"/>
      <c r="C767" s="145"/>
      <c r="D767" s="145"/>
      <c r="E767" s="145"/>
      <c r="F767" s="145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</row>
    <row r="768" spans="1:26" ht="12.75" customHeight="1" x14ac:dyDescent="0.2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</row>
    <row r="769" spans="1:26" ht="12.75" customHeight="1" x14ac:dyDescent="0.2">
      <c r="A769" s="145"/>
      <c r="B769" s="145"/>
      <c r="C769" s="145"/>
      <c r="D769" s="145"/>
      <c r="E769" s="145"/>
      <c r="F769" s="145"/>
      <c r="G769" s="145"/>
      <c r="H769" s="145"/>
      <c r="I769" s="145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</row>
    <row r="770" spans="1:26" ht="12.75" customHeight="1" x14ac:dyDescent="0.2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</row>
    <row r="771" spans="1:26" ht="12.75" customHeight="1" x14ac:dyDescent="0.2">
      <c r="A771" s="145"/>
      <c r="B771" s="145"/>
      <c r="C771" s="145"/>
      <c r="D771" s="145"/>
      <c r="E771" s="145"/>
      <c r="F771" s="145"/>
      <c r="G771" s="145"/>
      <c r="H771" s="145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</row>
    <row r="772" spans="1:26" ht="12.75" customHeight="1" x14ac:dyDescent="0.2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</row>
    <row r="773" spans="1:26" ht="12.75" customHeight="1" x14ac:dyDescent="0.2">
      <c r="A773" s="145"/>
      <c r="B773" s="145"/>
      <c r="C773" s="145"/>
      <c r="D773" s="145"/>
      <c r="E773" s="145"/>
      <c r="F773" s="145"/>
      <c r="G773" s="145"/>
      <c r="H773" s="145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</row>
    <row r="774" spans="1:26" ht="12.75" customHeight="1" x14ac:dyDescent="0.2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</row>
    <row r="775" spans="1:26" ht="12.75" customHeight="1" x14ac:dyDescent="0.2">
      <c r="A775" s="145"/>
      <c r="B775" s="145"/>
      <c r="C775" s="145"/>
      <c r="D775" s="145"/>
      <c r="E775" s="145"/>
      <c r="F775" s="145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</row>
    <row r="776" spans="1:26" ht="12.75" customHeight="1" x14ac:dyDescent="0.2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</row>
    <row r="777" spans="1:26" ht="12.75" customHeight="1" x14ac:dyDescent="0.2">
      <c r="A777" s="145"/>
      <c r="B777" s="145"/>
      <c r="C777" s="145"/>
      <c r="D777" s="145"/>
      <c r="E777" s="145"/>
      <c r="F777" s="145"/>
      <c r="G777" s="145"/>
      <c r="H777" s="145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</row>
    <row r="778" spans="1:26" ht="12.75" customHeight="1" x14ac:dyDescent="0.2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</row>
    <row r="779" spans="1:26" ht="12.75" customHeight="1" x14ac:dyDescent="0.2">
      <c r="A779" s="145"/>
      <c r="B779" s="145"/>
      <c r="C779" s="145"/>
      <c r="D779" s="145"/>
      <c r="E779" s="145"/>
      <c r="F779" s="145"/>
      <c r="G779" s="145"/>
      <c r="H779" s="145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</row>
    <row r="780" spans="1:26" ht="12.75" customHeight="1" x14ac:dyDescent="0.2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</row>
    <row r="781" spans="1:26" ht="12.75" customHeight="1" x14ac:dyDescent="0.2">
      <c r="A781" s="145"/>
      <c r="B781" s="145"/>
      <c r="C781" s="145"/>
      <c r="D781" s="145"/>
      <c r="E781" s="145"/>
      <c r="F781" s="145"/>
      <c r="G781" s="145"/>
      <c r="H781" s="145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</row>
    <row r="782" spans="1:26" ht="12.75" customHeight="1" x14ac:dyDescent="0.2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</row>
    <row r="783" spans="1:26" ht="12.75" customHeight="1" x14ac:dyDescent="0.2">
      <c r="A783" s="145"/>
      <c r="B783" s="145"/>
      <c r="C783" s="145"/>
      <c r="D783" s="145"/>
      <c r="E783" s="145"/>
      <c r="F783" s="145"/>
      <c r="G783" s="145"/>
      <c r="H783" s="145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</row>
    <row r="784" spans="1:26" ht="12.75" customHeight="1" x14ac:dyDescent="0.2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</row>
    <row r="785" spans="1:26" ht="12.75" customHeight="1" x14ac:dyDescent="0.2">
      <c r="A785" s="145"/>
      <c r="B785" s="145"/>
      <c r="C785" s="145"/>
      <c r="D785" s="145"/>
      <c r="E785" s="145"/>
      <c r="F785" s="145"/>
      <c r="G785" s="145"/>
      <c r="H785" s="145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</row>
    <row r="786" spans="1:26" ht="12.75" customHeight="1" x14ac:dyDescent="0.2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</row>
    <row r="787" spans="1:26" ht="12.75" customHeight="1" x14ac:dyDescent="0.2">
      <c r="A787" s="145"/>
      <c r="B787" s="145"/>
      <c r="C787" s="145"/>
      <c r="D787" s="145"/>
      <c r="E787" s="145"/>
      <c r="F787" s="145"/>
      <c r="G787" s="145"/>
      <c r="H787" s="145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</row>
    <row r="788" spans="1:26" ht="12.75" customHeight="1" x14ac:dyDescent="0.2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</row>
    <row r="789" spans="1:26" ht="12.75" customHeight="1" x14ac:dyDescent="0.2">
      <c r="A789" s="145"/>
      <c r="B789" s="145"/>
      <c r="C789" s="145"/>
      <c r="D789" s="145"/>
      <c r="E789" s="145"/>
      <c r="F789" s="145"/>
      <c r="G789" s="145"/>
      <c r="H789" s="145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</row>
    <row r="790" spans="1:26" ht="12.75" customHeight="1" x14ac:dyDescent="0.2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</row>
    <row r="791" spans="1:26" ht="12.75" customHeight="1" x14ac:dyDescent="0.2">
      <c r="A791" s="145"/>
      <c r="B791" s="145"/>
      <c r="C791" s="145"/>
      <c r="D791" s="145"/>
      <c r="E791" s="145"/>
      <c r="F791" s="145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</row>
    <row r="792" spans="1:26" ht="12.75" customHeight="1" x14ac:dyDescent="0.2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</row>
    <row r="793" spans="1:26" ht="12.75" customHeight="1" x14ac:dyDescent="0.2">
      <c r="A793" s="145"/>
      <c r="B793" s="145"/>
      <c r="C793" s="145"/>
      <c r="D793" s="145"/>
      <c r="E793" s="145"/>
      <c r="F793" s="145"/>
      <c r="G793" s="145"/>
      <c r="H793" s="145"/>
      <c r="I793" s="145"/>
      <c r="J793" s="145"/>
      <c r="K793" s="145"/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</row>
    <row r="794" spans="1:26" ht="12.75" customHeight="1" x14ac:dyDescent="0.2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</row>
    <row r="795" spans="1:26" ht="12.75" customHeight="1" x14ac:dyDescent="0.2">
      <c r="A795" s="145"/>
      <c r="B795" s="145"/>
      <c r="C795" s="145"/>
      <c r="D795" s="145"/>
      <c r="E795" s="145"/>
      <c r="F795" s="145"/>
      <c r="G795" s="145"/>
      <c r="H795" s="145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</row>
    <row r="796" spans="1:26" ht="12.75" customHeight="1" x14ac:dyDescent="0.2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</row>
    <row r="797" spans="1:26" ht="12.75" customHeight="1" x14ac:dyDescent="0.2">
      <c r="A797" s="145"/>
      <c r="B797" s="145"/>
      <c r="C797" s="145"/>
      <c r="D797" s="145"/>
      <c r="E797" s="145"/>
      <c r="F797" s="145"/>
      <c r="G797" s="145"/>
      <c r="H797" s="145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</row>
    <row r="798" spans="1:26" ht="12.75" customHeight="1" x14ac:dyDescent="0.2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</row>
    <row r="799" spans="1:26" ht="12.75" customHeight="1" x14ac:dyDescent="0.2">
      <c r="A799" s="145"/>
      <c r="B799" s="145"/>
      <c r="C799" s="145"/>
      <c r="D799" s="145"/>
      <c r="E799" s="145"/>
      <c r="F799" s="145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</row>
    <row r="800" spans="1:26" ht="12.75" customHeight="1" x14ac:dyDescent="0.2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</row>
    <row r="801" spans="1:26" ht="12.75" customHeight="1" x14ac:dyDescent="0.2">
      <c r="A801" s="145"/>
      <c r="B801" s="145"/>
      <c r="C801" s="145"/>
      <c r="D801" s="145"/>
      <c r="E801" s="145"/>
      <c r="F801" s="145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</row>
    <row r="802" spans="1:26" ht="12.75" customHeight="1" x14ac:dyDescent="0.2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</row>
    <row r="803" spans="1:26" ht="12.75" customHeight="1" x14ac:dyDescent="0.2">
      <c r="A803" s="145"/>
      <c r="B803" s="145"/>
      <c r="C803" s="145"/>
      <c r="D803" s="145"/>
      <c r="E803" s="145"/>
      <c r="F803" s="145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</row>
    <row r="804" spans="1:26" ht="12.75" customHeight="1" x14ac:dyDescent="0.2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</row>
    <row r="805" spans="1:26" ht="12.75" customHeight="1" x14ac:dyDescent="0.2">
      <c r="A805" s="145"/>
      <c r="B805" s="145"/>
      <c r="C805" s="145"/>
      <c r="D805" s="145"/>
      <c r="E805" s="145"/>
      <c r="F805" s="145"/>
      <c r="G805" s="145"/>
      <c r="H805" s="145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</row>
    <row r="806" spans="1:26" ht="12.75" customHeight="1" x14ac:dyDescent="0.2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</row>
    <row r="807" spans="1:26" ht="12.75" customHeight="1" x14ac:dyDescent="0.2">
      <c r="A807" s="145"/>
      <c r="B807" s="145"/>
      <c r="C807" s="145"/>
      <c r="D807" s="145"/>
      <c r="E807" s="145"/>
      <c r="F807" s="145"/>
      <c r="G807" s="145"/>
      <c r="H807" s="145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</row>
    <row r="808" spans="1:26" ht="12.75" customHeight="1" x14ac:dyDescent="0.2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</row>
    <row r="809" spans="1:26" ht="12.75" customHeight="1" x14ac:dyDescent="0.2">
      <c r="A809" s="145"/>
      <c r="B809" s="145"/>
      <c r="C809" s="145"/>
      <c r="D809" s="145"/>
      <c r="E809" s="145"/>
      <c r="F809" s="145"/>
      <c r="G809" s="145"/>
      <c r="H809" s="145"/>
      <c r="I809" s="145"/>
      <c r="J809" s="145"/>
      <c r="K809" s="145"/>
      <c r="L809" s="145"/>
      <c r="M809" s="145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  <c r="Z809" s="145"/>
    </row>
    <row r="810" spans="1:26" ht="12.75" customHeight="1" x14ac:dyDescent="0.2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  <c r="Z810" s="145"/>
    </row>
    <row r="811" spans="1:26" ht="12.75" customHeight="1" x14ac:dyDescent="0.2">
      <c r="A811" s="145"/>
      <c r="B811" s="145"/>
      <c r="C811" s="145"/>
      <c r="D811" s="145"/>
      <c r="E811" s="145"/>
      <c r="F811" s="145"/>
      <c r="G811" s="145"/>
      <c r="H811" s="145"/>
      <c r="I811" s="145"/>
      <c r="J811" s="145"/>
      <c r="K811" s="145"/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</row>
    <row r="812" spans="1:26" ht="12.75" customHeight="1" x14ac:dyDescent="0.2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</row>
    <row r="813" spans="1:26" ht="12.75" customHeight="1" x14ac:dyDescent="0.2">
      <c r="A813" s="145"/>
      <c r="B813" s="145"/>
      <c r="C813" s="145"/>
      <c r="D813" s="145"/>
      <c r="E813" s="145"/>
      <c r="F813" s="145"/>
      <c r="G813" s="145"/>
      <c r="H813" s="145"/>
      <c r="I813" s="145"/>
      <c r="J813" s="145"/>
      <c r="K813" s="145"/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</row>
    <row r="814" spans="1:26" ht="12.75" customHeight="1" x14ac:dyDescent="0.2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</row>
    <row r="815" spans="1:26" ht="12.75" customHeight="1" x14ac:dyDescent="0.2">
      <c r="A815" s="145"/>
      <c r="B815" s="145"/>
      <c r="C815" s="145"/>
      <c r="D815" s="145"/>
      <c r="E815" s="145"/>
      <c r="F815" s="145"/>
      <c r="G815" s="145"/>
      <c r="H815" s="145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</row>
    <row r="816" spans="1:26" ht="12.75" customHeight="1" x14ac:dyDescent="0.2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</row>
    <row r="817" spans="1:26" ht="12.75" customHeight="1" x14ac:dyDescent="0.2">
      <c r="A817" s="145"/>
      <c r="B817" s="145"/>
      <c r="C817" s="145"/>
      <c r="D817" s="145"/>
      <c r="E817" s="145"/>
      <c r="F817" s="145"/>
      <c r="G817" s="145"/>
      <c r="H817" s="145"/>
      <c r="I817" s="145"/>
      <c r="J817" s="145"/>
      <c r="K817" s="145"/>
      <c r="L817" s="145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</row>
    <row r="818" spans="1:26" ht="12.75" customHeight="1" x14ac:dyDescent="0.2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</row>
    <row r="819" spans="1:26" ht="12.75" customHeight="1" x14ac:dyDescent="0.2">
      <c r="A819" s="145"/>
      <c r="B819" s="145"/>
      <c r="C819" s="145"/>
      <c r="D819" s="145"/>
      <c r="E819" s="145"/>
      <c r="F819" s="145"/>
      <c r="G819" s="145"/>
      <c r="H819" s="145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</row>
    <row r="820" spans="1:26" ht="12.75" customHeight="1" x14ac:dyDescent="0.2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</row>
    <row r="821" spans="1:26" ht="12.75" customHeight="1" x14ac:dyDescent="0.2">
      <c r="A821" s="145"/>
      <c r="B821" s="145"/>
      <c r="C821" s="145"/>
      <c r="D821" s="145"/>
      <c r="E821" s="145"/>
      <c r="F821" s="145"/>
      <c r="G821" s="145"/>
      <c r="H821" s="145"/>
      <c r="I821" s="145"/>
      <c r="J821" s="145"/>
      <c r="K821" s="145"/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</row>
    <row r="822" spans="1:26" ht="12.75" customHeight="1" x14ac:dyDescent="0.2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</row>
    <row r="823" spans="1:26" ht="12.75" customHeight="1" x14ac:dyDescent="0.2">
      <c r="A823" s="145"/>
      <c r="B823" s="145"/>
      <c r="C823" s="145"/>
      <c r="D823" s="145"/>
      <c r="E823" s="145"/>
      <c r="F823" s="145"/>
      <c r="G823" s="145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</row>
    <row r="824" spans="1:26" ht="12.75" customHeight="1" x14ac:dyDescent="0.2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</row>
    <row r="825" spans="1:26" ht="12.75" customHeight="1" x14ac:dyDescent="0.2">
      <c r="A825" s="145"/>
      <c r="B825" s="145"/>
      <c r="C825" s="145"/>
      <c r="D825" s="145"/>
      <c r="E825" s="145"/>
      <c r="F825" s="145"/>
      <c r="G825" s="145"/>
      <c r="H825" s="145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</row>
    <row r="826" spans="1:26" ht="12.75" customHeight="1" x14ac:dyDescent="0.2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</row>
    <row r="827" spans="1:26" ht="12.75" customHeight="1" x14ac:dyDescent="0.2">
      <c r="A827" s="145"/>
      <c r="B827" s="145"/>
      <c r="C827" s="145"/>
      <c r="D827" s="145"/>
      <c r="E827" s="145"/>
      <c r="F827" s="145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</row>
    <row r="828" spans="1:26" ht="12.75" customHeight="1" x14ac:dyDescent="0.2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</row>
    <row r="829" spans="1:26" ht="12.75" customHeight="1" x14ac:dyDescent="0.2">
      <c r="A829" s="145"/>
      <c r="B829" s="145"/>
      <c r="C829" s="145"/>
      <c r="D829" s="145"/>
      <c r="E829" s="145"/>
      <c r="F829" s="145"/>
      <c r="G829" s="145"/>
      <c r="H829" s="145"/>
      <c r="I829" s="145"/>
      <c r="J829" s="145"/>
      <c r="K829" s="145"/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</row>
    <row r="830" spans="1:26" ht="12.75" customHeight="1" x14ac:dyDescent="0.2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</row>
    <row r="831" spans="1:26" ht="12.75" customHeight="1" x14ac:dyDescent="0.2">
      <c r="A831" s="145"/>
      <c r="B831" s="145"/>
      <c r="C831" s="145"/>
      <c r="D831" s="145"/>
      <c r="E831" s="145"/>
      <c r="F831" s="145"/>
      <c r="G831" s="145"/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</row>
    <row r="832" spans="1:26" ht="12.75" customHeight="1" x14ac:dyDescent="0.2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</row>
    <row r="833" spans="1:26" ht="12.75" customHeight="1" x14ac:dyDescent="0.2">
      <c r="A833" s="145"/>
      <c r="B833" s="145"/>
      <c r="C833" s="145"/>
      <c r="D833" s="145"/>
      <c r="E833" s="145"/>
      <c r="F833" s="145"/>
      <c r="G833" s="145"/>
      <c r="H833" s="145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</row>
    <row r="834" spans="1:26" ht="12.75" customHeight="1" x14ac:dyDescent="0.2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</row>
    <row r="835" spans="1:26" ht="12.75" customHeight="1" x14ac:dyDescent="0.2">
      <c r="A835" s="145"/>
      <c r="B835" s="145"/>
      <c r="C835" s="145"/>
      <c r="D835" s="145"/>
      <c r="E835" s="145"/>
      <c r="F835" s="145"/>
      <c r="G835" s="145"/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</row>
    <row r="836" spans="1:26" ht="12.75" customHeight="1" x14ac:dyDescent="0.2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</row>
    <row r="837" spans="1:26" ht="12.75" customHeight="1" x14ac:dyDescent="0.2">
      <c r="A837" s="145"/>
      <c r="B837" s="145"/>
      <c r="C837" s="145"/>
      <c r="D837" s="145"/>
      <c r="E837" s="145"/>
      <c r="F837" s="145"/>
      <c r="G837" s="145"/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</row>
    <row r="838" spans="1:26" ht="12.75" customHeight="1" x14ac:dyDescent="0.2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</row>
    <row r="839" spans="1:26" ht="12.75" customHeight="1" x14ac:dyDescent="0.2">
      <c r="A839" s="145"/>
      <c r="B839" s="145"/>
      <c r="C839" s="145"/>
      <c r="D839" s="145"/>
      <c r="E839" s="145"/>
      <c r="F839" s="145"/>
      <c r="G839" s="145"/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</row>
    <row r="840" spans="1:26" ht="12.75" customHeight="1" x14ac:dyDescent="0.2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</row>
    <row r="841" spans="1:26" ht="12.75" customHeight="1" x14ac:dyDescent="0.2">
      <c r="A841" s="145"/>
      <c r="B841" s="145"/>
      <c r="C841" s="145"/>
      <c r="D841" s="145"/>
      <c r="E841" s="145"/>
      <c r="F841" s="145"/>
      <c r="G841" s="145"/>
      <c r="H841" s="145"/>
      <c r="I841" s="145"/>
      <c r="J841" s="145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</row>
    <row r="842" spans="1:26" ht="12.75" customHeight="1" x14ac:dyDescent="0.2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</row>
    <row r="843" spans="1:26" ht="12.75" customHeight="1" x14ac:dyDescent="0.2">
      <c r="A843" s="145"/>
      <c r="B843" s="145"/>
      <c r="C843" s="145"/>
      <c r="D843" s="145"/>
      <c r="E843" s="145"/>
      <c r="F843" s="145"/>
      <c r="G843" s="145"/>
      <c r="H843" s="145"/>
      <c r="I843" s="145"/>
      <c r="J843" s="145"/>
      <c r="K843" s="145"/>
      <c r="L843" s="145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</row>
    <row r="844" spans="1:26" ht="12.75" customHeight="1" x14ac:dyDescent="0.2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</row>
    <row r="845" spans="1:26" ht="12.75" customHeight="1" x14ac:dyDescent="0.2">
      <c r="A845" s="145"/>
      <c r="B845" s="145"/>
      <c r="C845" s="145"/>
      <c r="D845" s="145"/>
      <c r="E845" s="145"/>
      <c r="F845" s="145"/>
      <c r="G845" s="145"/>
      <c r="H845" s="145"/>
      <c r="I845" s="145"/>
      <c r="J845" s="145"/>
      <c r="K845" s="145"/>
      <c r="L845" s="145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</row>
    <row r="846" spans="1:26" ht="12.75" customHeight="1" x14ac:dyDescent="0.2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</row>
    <row r="847" spans="1:26" ht="12.75" customHeight="1" x14ac:dyDescent="0.2">
      <c r="A847" s="145"/>
      <c r="B847" s="145"/>
      <c r="C847" s="145"/>
      <c r="D847" s="145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</row>
    <row r="848" spans="1:26" ht="12.75" customHeight="1" x14ac:dyDescent="0.2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  <c r="Z848" s="145"/>
    </row>
    <row r="849" spans="1:26" ht="12.75" customHeight="1" x14ac:dyDescent="0.2">
      <c r="A849" s="145"/>
      <c r="B849" s="145"/>
      <c r="C849" s="145"/>
      <c r="D849" s="145"/>
      <c r="E849" s="145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  <c r="Z849" s="145"/>
    </row>
    <row r="850" spans="1:26" ht="12.75" customHeight="1" x14ac:dyDescent="0.2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  <c r="Z850" s="145"/>
    </row>
    <row r="851" spans="1:26" ht="12.75" customHeight="1" x14ac:dyDescent="0.2">
      <c r="A851" s="145"/>
      <c r="B851" s="145"/>
      <c r="C851" s="145"/>
      <c r="D851" s="145"/>
      <c r="E851" s="145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</row>
    <row r="852" spans="1:26" ht="12.75" customHeight="1" x14ac:dyDescent="0.2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</row>
    <row r="853" spans="1:26" ht="12.75" customHeight="1" x14ac:dyDescent="0.2">
      <c r="A853" s="145"/>
      <c r="B853" s="145"/>
      <c r="C853" s="145"/>
      <c r="D853" s="145"/>
      <c r="E853" s="145"/>
      <c r="F853" s="145"/>
      <c r="G853" s="145"/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</row>
    <row r="854" spans="1:26" ht="12.75" customHeight="1" x14ac:dyDescent="0.2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</row>
    <row r="855" spans="1:26" ht="12.75" customHeight="1" x14ac:dyDescent="0.2">
      <c r="A855" s="145"/>
      <c r="B855" s="145"/>
      <c r="C855" s="145"/>
      <c r="D855" s="145"/>
      <c r="E855" s="145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</row>
    <row r="856" spans="1:26" ht="12.75" customHeight="1" x14ac:dyDescent="0.2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  <c r="Z856" s="145"/>
    </row>
    <row r="857" spans="1:26" ht="12.75" customHeight="1" x14ac:dyDescent="0.2">
      <c r="A857" s="145"/>
      <c r="B857" s="145"/>
      <c r="C857" s="145"/>
      <c r="D857" s="145"/>
      <c r="E857" s="145"/>
      <c r="F857" s="145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</row>
    <row r="858" spans="1:26" ht="12.75" customHeight="1" x14ac:dyDescent="0.2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</row>
    <row r="859" spans="1:26" ht="12.75" customHeight="1" x14ac:dyDescent="0.2">
      <c r="A859" s="145"/>
      <c r="B859" s="145"/>
      <c r="C859" s="145"/>
      <c r="D859" s="145"/>
      <c r="E859" s="145"/>
      <c r="F859" s="145"/>
      <c r="G859" s="145"/>
      <c r="H859" s="145"/>
      <c r="I859" s="145"/>
      <c r="J859" s="145"/>
      <c r="K859" s="145"/>
      <c r="L859" s="145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  <c r="Z859" s="145"/>
    </row>
    <row r="860" spans="1:26" ht="12.75" customHeight="1" x14ac:dyDescent="0.2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  <c r="Z860" s="145"/>
    </row>
    <row r="861" spans="1:26" ht="12.75" customHeight="1" x14ac:dyDescent="0.2">
      <c r="A861" s="145"/>
      <c r="B861" s="145"/>
      <c r="C861" s="145"/>
      <c r="D861" s="145"/>
      <c r="E861" s="145"/>
      <c r="F861" s="145"/>
      <c r="G861" s="145"/>
      <c r="H861" s="145"/>
      <c r="I861" s="145"/>
      <c r="J861" s="145"/>
      <c r="K861" s="145"/>
      <c r="L861" s="145"/>
      <c r="M861" s="145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  <c r="Z861" s="145"/>
    </row>
    <row r="862" spans="1:26" ht="12.75" customHeight="1" x14ac:dyDescent="0.2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  <c r="Z862" s="145"/>
    </row>
    <row r="863" spans="1:26" ht="12.75" customHeight="1" x14ac:dyDescent="0.2">
      <c r="A863" s="145"/>
      <c r="B863" s="145"/>
      <c r="C863" s="145"/>
      <c r="D863" s="145"/>
      <c r="E863" s="145"/>
      <c r="F863" s="145"/>
      <c r="G863" s="145"/>
      <c r="H863" s="145"/>
      <c r="I863" s="145"/>
      <c r="J863" s="145"/>
      <c r="K863" s="145"/>
      <c r="L863" s="145"/>
      <c r="M863" s="145"/>
      <c r="N863" s="145"/>
      <c r="O863" s="145"/>
      <c r="P863" s="145"/>
      <c r="Q863" s="145"/>
      <c r="R863" s="145"/>
      <c r="S863" s="145"/>
      <c r="T863" s="145"/>
      <c r="U863" s="145"/>
      <c r="V863" s="145"/>
      <c r="W863" s="145"/>
      <c r="X863" s="145"/>
      <c r="Y863" s="145"/>
      <c r="Z863" s="145"/>
    </row>
    <row r="864" spans="1:26" ht="12.75" customHeight="1" x14ac:dyDescent="0.2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45"/>
      <c r="U864" s="145"/>
      <c r="V864" s="145"/>
      <c r="W864" s="145"/>
      <c r="X864" s="145"/>
      <c r="Y864" s="145"/>
      <c r="Z864" s="145"/>
    </row>
    <row r="865" spans="1:26" ht="12.75" customHeight="1" x14ac:dyDescent="0.2">
      <c r="A865" s="145"/>
      <c r="B865" s="145"/>
      <c r="C865" s="145"/>
      <c r="D865" s="145"/>
      <c r="E865" s="145"/>
      <c r="F865" s="145"/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</row>
    <row r="866" spans="1:26" ht="12.75" customHeight="1" x14ac:dyDescent="0.2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  <c r="Z866" s="145"/>
    </row>
    <row r="867" spans="1:26" ht="12.75" customHeight="1" x14ac:dyDescent="0.2">
      <c r="A867" s="145"/>
      <c r="B867" s="145"/>
      <c r="C867" s="145"/>
      <c r="D867" s="145"/>
      <c r="E867" s="145"/>
      <c r="F867" s="145"/>
      <c r="G867" s="145"/>
      <c r="H867" s="145"/>
      <c r="I867" s="145"/>
      <c r="J867" s="145"/>
      <c r="K867" s="145"/>
      <c r="L867" s="145"/>
      <c r="M867" s="145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  <c r="Z867" s="145"/>
    </row>
    <row r="868" spans="1:26" ht="12.75" customHeight="1" x14ac:dyDescent="0.2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  <c r="Z868" s="145"/>
    </row>
    <row r="869" spans="1:26" ht="12.75" customHeight="1" x14ac:dyDescent="0.2">
      <c r="A869" s="145"/>
      <c r="B869" s="145"/>
      <c r="C869" s="145"/>
      <c r="D869" s="145"/>
      <c r="E869" s="145"/>
      <c r="F869" s="145"/>
      <c r="G869" s="145"/>
      <c r="H869" s="145"/>
      <c r="I869" s="145"/>
      <c r="J869" s="145"/>
      <c r="K869" s="145"/>
      <c r="L869" s="145"/>
      <c r="M869" s="145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  <c r="Z869" s="145"/>
    </row>
    <row r="870" spans="1:26" ht="12.75" customHeight="1" x14ac:dyDescent="0.2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</row>
    <row r="871" spans="1:26" ht="12.75" customHeight="1" x14ac:dyDescent="0.2">
      <c r="A871" s="145"/>
      <c r="B871" s="145"/>
      <c r="C871" s="145"/>
      <c r="D871" s="145"/>
      <c r="E871" s="145"/>
      <c r="F871" s="145"/>
      <c r="G871" s="145"/>
      <c r="H871" s="145"/>
      <c r="I871" s="145"/>
      <c r="J871" s="145"/>
      <c r="K871" s="145"/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</row>
    <row r="872" spans="1:26" ht="12.75" customHeight="1" x14ac:dyDescent="0.2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</row>
    <row r="873" spans="1:26" ht="12.75" customHeight="1" x14ac:dyDescent="0.2">
      <c r="A873" s="145"/>
      <c r="B873" s="145"/>
      <c r="C873" s="145"/>
      <c r="D873" s="145"/>
      <c r="E873" s="145"/>
      <c r="F873" s="145"/>
      <c r="G873" s="145"/>
      <c r="H873" s="145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</row>
    <row r="874" spans="1:26" ht="12.75" customHeight="1" x14ac:dyDescent="0.2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</row>
    <row r="875" spans="1:26" ht="12.75" customHeight="1" x14ac:dyDescent="0.2">
      <c r="A875" s="145"/>
      <c r="B875" s="145"/>
      <c r="C875" s="145"/>
      <c r="D875" s="145"/>
      <c r="E875" s="145"/>
      <c r="F875" s="145"/>
      <c r="G875" s="145"/>
      <c r="H875" s="145"/>
      <c r="I875" s="145"/>
      <c r="J875" s="145"/>
      <c r="K875" s="145"/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</row>
    <row r="876" spans="1:26" ht="12.75" customHeight="1" x14ac:dyDescent="0.2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</row>
    <row r="877" spans="1:26" ht="12.75" customHeight="1" x14ac:dyDescent="0.2">
      <c r="A877" s="145"/>
      <c r="B877" s="145"/>
      <c r="C877" s="145"/>
      <c r="D877" s="145"/>
      <c r="E877" s="145"/>
      <c r="F877" s="145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</row>
    <row r="878" spans="1:26" ht="12.75" customHeight="1" x14ac:dyDescent="0.2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</row>
    <row r="879" spans="1:26" ht="12.75" customHeight="1" x14ac:dyDescent="0.2">
      <c r="A879" s="145"/>
      <c r="B879" s="145"/>
      <c r="C879" s="145"/>
      <c r="D879" s="145"/>
      <c r="E879" s="145"/>
      <c r="F879" s="145"/>
      <c r="G879" s="145"/>
      <c r="H879" s="145"/>
      <c r="I879" s="145"/>
      <c r="J879" s="145"/>
      <c r="K879" s="145"/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</row>
    <row r="880" spans="1:26" ht="12.75" customHeight="1" x14ac:dyDescent="0.2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</row>
    <row r="881" spans="1:26" ht="12.75" customHeight="1" x14ac:dyDescent="0.2">
      <c r="A881" s="145"/>
      <c r="B881" s="145"/>
      <c r="C881" s="145"/>
      <c r="D881" s="145"/>
      <c r="E881" s="145"/>
      <c r="F881" s="145"/>
      <c r="G881" s="145"/>
      <c r="H881" s="145"/>
      <c r="I881" s="145"/>
      <c r="J881" s="145"/>
      <c r="K881" s="145"/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</row>
    <row r="882" spans="1:26" ht="12.75" customHeight="1" x14ac:dyDescent="0.2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</row>
    <row r="883" spans="1:26" ht="12.75" customHeight="1" x14ac:dyDescent="0.2">
      <c r="A883" s="145"/>
      <c r="B883" s="145"/>
      <c r="C883" s="145"/>
      <c r="D883" s="145"/>
      <c r="E883" s="145"/>
      <c r="F883" s="145"/>
      <c r="G883" s="145"/>
      <c r="H883" s="145"/>
      <c r="I883" s="145"/>
      <c r="J883" s="145"/>
      <c r="K883" s="145"/>
      <c r="L883" s="145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</row>
    <row r="884" spans="1:26" ht="12.75" customHeight="1" x14ac:dyDescent="0.2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</row>
    <row r="885" spans="1:26" ht="12.75" customHeight="1" x14ac:dyDescent="0.2">
      <c r="A885" s="145"/>
      <c r="B885" s="145"/>
      <c r="C885" s="145"/>
      <c r="D885" s="145"/>
      <c r="E885" s="145"/>
      <c r="F885" s="145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</row>
    <row r="886" spans="1:26" ht="12.75" customHeight="1" x14ac:dyDescent="0.2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</row>
    <row r="887" spans="1:26" ht="12.75" customHeight="1" x14ac:dyDescent="0.2">
      <c r="A887" s="145"/>
      <c r="B887" s="145"/>
      <c r="C887" s="145"/>
      <c r="D887" s="145"/>
      <c r="E887" s="145"/>
      <c r="F887" s="145"/>
      <c r="G887" s="145"/>
      <c r="H887" s="145"/>
      <c r="I887" s="145"/>
      <c r="J887" s="145"/>
      <c r="K887" s="145"/>
      <c r="L887" s="145"/>
      <c r="M887" s="145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  <c r="Z887" s="145"/>
    </row>
    <row r="888" spans="1:26" ht="12.75" customHeight="1" x14ac:dyDescent="0.2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</row>
    <row r="889" spans="1:26" ht="12.75" customHeight="1" x14ac:dyDescent="0.2">
      <c r="A889" s="145"/>
      <c r="B889" s="145"/>
      <c r="C889" s="145"/>
      <c r="D889" s="145"/>
      <c r="E889" s="145"/>
      <c r="F889" s="145"/>
      <c r="G889" s="145"/>
      <c r="H889" s="145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</row>
    <row r="890" spans="1:26" ht="12.75" customHeight="1" x14ac:dyDescent="0.2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</row>
    <row r="891" spans="1:26" ht="12.75" customHeight="1" x14ac:dyDescent="0.2">
      <c r="A891" s="145"/>
      <c r="B891" s="145"/>
      <c r="C891" s="145"/>
      <c r="D891" s="145"/>
      <c r="E891" s="145"/>
      <c r="F891" s="145"/>
      <c r="G891" s="145"/>
      <c r="H891" s="145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</row>
    <row r="892" spans="1:26" ht="12.75" customHeight="1" x14ac:dyDescent="0.2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</row>
    <row r="893" spans="1:26" ht="12.75" customHeight="1" x14ac:dyDescent="0.2">
      <c r="A893" s="145"/>
      <c r="B893" s="145"/>
      <c r="C893" s="145"/>
      <c r="D893" s="145"/>
      <c r="E893" s="145"/>
      <c r="F893" s="145"/>
      <c r="G893" s="145"/>
      <c r="H893" s="145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</row>
    <row r="894" spans="1:26" ht="12.75" customHeight="1" x14ac:dyDescent="0.2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</row>
    <row r="895" spans="1:26" ht="12.75" customHeight="1" x14ac:dyDescent="0.2">
      <c r="A895" s="145"/>
      <c r="B895" s="145"/>
      <c r="C895" s="145"/>
      <c r="D895" s="145"/>
      <c r="E895" s="145"/>
      <c r="F895" s="145"/>
      <c r="G895" s="145"/>
      <c r="H895" s="145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</row>
    <row r="896" spans="1:26" ht="12.75" customHeight="1" x14ac:dyDescent="0.2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</row>
    <row r="897" spans="1:26" ht="12.75" customHeight="1" x14ac:dyDescent="0.2">
      <c r="A897" s="145"/>
      <c r="B897" s="145"/>
      <c r="C897" s="145"/>
      <c r="D897" s="145"/>
      <c r="E897" s="145"/>
      <c r="F897" s="145"/>
      <c r="G897" s="145"/>
      <c r="H897" s="145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</row>
    <row r="898" spans="1:26" ht="12.75" customHeight="1" x14ac:dyDescent="0.2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</row>
    <row r="899" spans="1:26" ht="12.75" customHeight="1" x14ac:dyDescent="0.2">
      <c r="A899" s="145"/>
      <c r="B899" s="145"/>
      <c r="C899" s="145"/>
      <c r="D899" s="145"/>
      <c r="E899" s="145"/>
      <c r="F899" s="145"/>
      <c r="G899" s="145"/>
      <c r="H899" s="145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</row>
    <row r="900" spans="1:26" ht="12.75" customHeight="1" x14ac:dyDescent="0.2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</row>
    <row r="901" spans="1:26" ht="12.75" customHeight="1" x14ac:dyDescent="0.2">
      <c r="A901" s="145"/>
      <c r="B901" s="145"/>
      <c r="C901" s="145"/>
      <c r="D901" s="145"/>
      <c r="E901" s="145"/>
      <c r="F901" s="145"/>
      <c r="G901" s="145"/>
      <c r="H901" s="145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</row>
    <row r="902" spans="1:26" ht="12.75" customHeight="1" x14ac:dyDescent="0.2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</row>
    <row r="903" spans="1:26" ht="12.75" customHeight="1" x14ac:dyDescent="0.2">
      <c r="A903" s="145"/>
      <c r="B903" s="145"/>
      <c r="C903" s="145"/>
      <c r="D903" s="145"/>
      <c r="E903" s="145"/>
      <c r="F903" s="145"/>
      <c r="G903" s="145"/>
      <c r="H903" s="145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</row>
    <row r="904" spans="1:26" ht="12.75" customHeight="1" x14ac:dyDescent="0.2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</row>
    <row r="905" spans="1:26" ht="12.75" customHeight="1" x14ac:dyDescent="0.2">
      <c r="A905" s="145"/>
      <c r="B905" s="145"/>
      <c r="C905" s="145"/>
      <c r="D905" s="145"/>
      <c r="E905" s="145"/>
      <c r="F905" s="145"/>
      <c r="G905" s="145"/>
      <c r="H905" s="145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</row>
    <row r="906" spans="1:26" ht="12.75" customHeight="1" x14ac:dyDescent="0.2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</row>
    <row r="907" spans="1:26" ht="12.75" customHeight="1" x14ac:dyDescent="0.2">
      <c r="A907" s="145"/>
      <c r="B907" s="145"/>
      <c r="C907" s="145"/>
      <c r="D907" s="145"/>
      <c r="E907" s="145"/>
      <c r="F907" s="145"/>
      <c r="G907" s="145"/>
      <c r="H907" s="145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</row>
    <row r="908" spans="1:26" ht="12.75" customHeight="1" x14ac:dyDescent="0.2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</row>
    <row r="909" spans="1:26" ht="12.75" customHeight="1" x14ac:dyDescent="0.2">
      <c r="A909" s="145"/>
      <c r="B909" s="145"/>
      <c r="C909" s="145"/>
      <c r="D909" s="145"/>
      <c r="E909" s="145"/>
      <c r="F909" s="145"/>
      <c r="G909" s="145"/>
      <c r="H909" s="145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</row>
    <row r="910" spans="1:26" ht="12.75" customHeight="1" x14ac:dyDescent="0.2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</row>
    <row r="911" spans="1:26" ht="12.75" customHeight="1" x14ac:dyDescent="0.2">
      <c r="A911" s="145"/>
      <c r="B911" s="145"/>
      <c r="C911" s="145"/>
      <c r="D911" s="145"/>
      <c r="E911" s="145"/>
      <c r="F911" s="145"/>
      <c r="G911" s="145"/>
      <c r="H911" s="145"/>
      <c r="I911" s="145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</row>
    <row r="912" spans="1:26" ht="12.75" customHeight="1" x14ac:dyDescent="0.2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</row>
    <row r="913" spans="1:26" ht="12.75" customHeight="1" x14ac:dyDescent="0.2">
      <c r="A913" s="145"/>
      <c r="B913" s="145"/>
      <c r="C913" s="145"/>
      <c r="D913" s="145"/>
      <c r="E913" s="145"/>
      <c r="F913" s="145"/>
      <c r="G913" s="145"/>
      <c r="H913" s="145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</row>
    <row r="914" spans="1:26" ht="12.75" customHeight="1" x14ac:dyDescent="0.2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</row>
    <row r="915" spans="1:26" ht="12.75" customHeight="1" x14ac:dyDescent="0.2">
      <c r="A915" s="145"/>
      <c r="B915" s="145"/>
      <c r="C915" s="145"/>
      <c r="D915" s="145"/>
      <c r="E915" s="145"/>
      <c r="F915" s="145"/>
      <c r="G915" s="145"/>
      <c r="H915" s="145"/>
      <c r="I915" s="145"/>
      <c r="J915" s="145"/>
      <c r="K915" s="145"/>
      <c r="L915" s="145"/>
      <c r="M915" s="145"/>
      <c r="N915" s="145"/>
      <c r="O915" s="145"/>
      <c r="P915" s="145"/>
      <c r="Q915" s="145"/>
      <c r="R915" s="145"/>
      <c r="S915" s="145"/>
      <c r="T915" s="145"/>
      <c r="U915" s="145"/>
      <c r="V915" s="145"/>
      <c r="W915" s="145"/>
      <c r="X915" s="145"/>
      <c r="Y915" s="145"/>
      <c r="Z915" s="145"/>
    </row>
    <row r="916" spans="1:26" ht="12.75" customHeight="1" x14ac:dyDescent="0.2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  <c r="Z916" s="145"/>
    </row>
    <row r="917" spans="1:26" ht="12.75" customHeight="1" x14ac:dyDescent="0.2">
      <c r="A917" s="145"/>
      <c r="B917" s="145"/>
      <c r="C917" s="145"/>
      <c r="D917" s="145"/>
      <c r="E917" s="145"/>
      <c r="F917" s="145"/>
      <c r="G917" s="145"/>
      <c r="H917" s="145"/>
      <c r="I917" s="145"/>
      <c r="J917" s="145"/>
      <c r="K917" s="145"/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</row>
    <row r="918" spans="1:26" ht="12.75" customHeight="1" x14ac:dyDescent="0.2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</row>
    <row r="919" spans="1:26" ht="12.75" customHeight="1" x14ac:dyDescent="0.2">
      <c r="A919" s="145"/>
      <c r="B919" s="145"/>
      <c r="C919" s="145"/>
      <c r="D919" s="145"/>
      <c r="E919" s="145"/>
      <c r="F919" s="145"/>
      <c r="G919" s="145"/>
      <c r="H919" s="145"/>
      <c r="I919" s="145"/>
      <c r="J919" s="145"/>
      <c r="K919" s="145"/>
      <c r="L919" s="145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</row>
    <row r="920" spans="1:26" ht="12.75" customHeight="1" x14ac:dyDescent="0.2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</row>
    <row r="921" spans="1:26" ht="12.75" customHeight="1" x14ac:dyDescent="0.2">
      <c r="A921" s="145"/>
      <c r="B921" s="145"/>
      <c r="C921" s="145"/>
      <c r="D921" s="145"/>
      <c r="E921" s="145"/>
      <c r="F921" s="145"/>
      <c r="G921" s="145"/>
      <c r="H921" s="145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</row>
    <row r="922" spans="1:26" ht="12.75" customHeight="1" x14ac:dyDescent="0.2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</row>
    <row r="923" spans="1:26" ht="12.75" customHeight="1" x14ac:dyDescent="0.2">
      <c r="A923" s="145"/>
      <c r="B923" s="145"/>
      <c r="C923" s="145"/>
      <c r="D923" s="145"/>
      <c r="E923" s="145"/>
      <c r="F923" s="145"/>
      <c r="G923" s="145"/>
      <c r="H923" s="145"/>
      <c r="I923" s="145"/>
      <c r="J923" s="145"/>
      <c r="K923" s="145"/>
      <c r="L923" s="145"/>
      <c r="M923" s="145"/>
      <c r="N923" s="145"/>
      <c r="O923" s="145"/>
      <c r="P923" s="145"/>
      <c r="Q923" s="145"/>
      <c r="R923" s="145"/>
      <c r="S923" s="145"/>
      <c r="T923" s="145"/>
      <c r="U923" s="145"/>
      <c r="V923" s="145"/>
      <c r="W923" s="145"/>
      <c r="X923" s="145"/>
      <c r="Y923" s="145"/>
      <c r="Z923" s="145"/>
    </row>
    <row r="924" spans="1:26" ht="12.75" customHeight="1" x14ac:dyDescent="0.2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  <c r="Z924" s="145"/>
    </row>
    <row r="925" spans="1:26" ht="12.75" customHeight="1" x14ac:dyDescent="0.2">
      <c r="A925" s="145"/>
      <c r="B925" s="145"/>
      <c r="C925" s="145"/>
      <c r="D925" s="145"/>
      <c r="E925" s="145"/>
      <c r="F925" s="145"/>
      <c r="G925" s="145"/>
      <c r="H925" s="145"/>
      <c r="I925" s="145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</row>
    <row r="926" spans="1:26" ht="12.75" customHeight="1" x14ac:dyDescent="0.2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</row>
    <row r="927" spans="1:26" ht="12.75" customHeight="1" x14ac:dyDescent="0.2">
      <c r="A927" s="145"/>
      <c r="B927" s="145"/>
      <c r="C927" s="145"/>
      <c r="D927" s="145"/>
      <c r="E927" s="145"/>
      <c r="F927" s="145"/>
      <c r="G927" s="145"/>
      <c r="H927" s="145"/>
      <c r="I927" s="145"/>
      <c r="J927" s="145"/>
      <c r="K927" s="145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</row>
    <row r="928" spans="1:26" ht="12.75" customHeight="1" x14ac:dyDescent="0.2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</row>
    <row r="929" spans="1:26" ht="12.75" customHeight="1" x14ac:dyDescent="0.2">
      <c r="A929" s="145"/>
      <c r="B929" s="145"/>
      <c r="C929" s="145"/>
      <c r="D929" s="145"/>
      <c r="E929" s="145"/>
      <c r="F929" s="145"/>
      <c r="G929" s="145"/>
      <c r="H929" s="145"/>
      <c r="I929" s="145"/>
      <c r="J929" s="145"/>
      <c r="K929" s="145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</row>
    <row r="930" spans="1:26" ht="12.75" customHeight="1" x14ac:dyDescent="0.2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</row>
    <row r="931" spans="1:26" ht="12.75" customHeight="1" x14ac:dyDescent="0.2">
      <c r="A931" s="145"/>
      <c r="B931" s="145"/>
      <c r="C931" s="145"/>
      <c r="D931" s="145"/>
      <c r="E931" s="145"/>
      <c r="F931" s="145"/>
      <c r="G931" s="145"/>
      <c r="H931" s="145"/>
      <c r="I931" s="145"/>
      <c r="J931" s="145"/>
      <c r="K931" s="145"/>
      <c r="L931" s="145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</row>
    <row r="932" spans="1:26" ht="12.75" customHeight="1" x14ac:dyDescent="0.2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</row>
    <row r="933" spans="1:26" ht="12.75" customHeight="1" x14ac:dyDescent="0.2">
      <c r="A933" s="145"/>
      <c r="B933" s="145"/>
      <c r="C933" s="145"/>
      <c r="D933" s="145"/>
      <c r="E933" s="145"/>
      <c r="F933" s="145"/>
      <c r="G933" s="145"/>
      <c r="H933" s="145"/>
      <c r="I933" s="145"/>
      <c r="J933" s="145"/>
      <c r="K933" s="145"/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</row>
    <row r="934" spans="1:26" ht="12.75" customHeight="1" x14ac:dyDescent="0.2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</row>
    <row r="935" spans="1:26" ht="12.75" customHeight="1" x14ac:dyDescent="0.2">
      <c r="A935" s="145"/>
      <c r="B935" s="145"/>
      <c r="C935" s="145"/>
      <c r="D935" s="145"/>
      <c r="E935" s="145"/>
      <c r="F935" s="145"/>
      <c r="G935" s="145"/>
      <c r="H935" s="145"/>
      <c r="I935" s="145"/>
      <c r="J935" s="145"/>
      <c r="K935" s="145"/>
      <c r="L935" s="145"/>
      <c r="M935" s="145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  <c r="Z935" s="145"/>
    </row>
    <row r="936" spans="1:26" ht="12.75" customHeight="1" x14ac:dyDescent="0.2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  <c r="Z936" s="145"/>
    </row>
    <row r="937" spans="1:26" ht="12.75" customHeight="1" x14ac:dyDescent="0.2">
      <c r="A937" s="145"/>
      <c r="B937" s="145"/>
      <c r="C937" s="145"/>
      <c r="D937" s="145"/>
      <c r="E937" s="145"/>
      <c r="F937" s="145"/>
      <c r="G937" s="145"/>
      <c r="H937" s="145"/>
      <c r="I937" s="145"/>
      <c r="J937" s="145"/>
      <c r="K937" s="145"/>
      <c r="L937" s="145"/>
      <c r="M937" s="145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  <c r="Z937" s="145"/>
    </row>
    <row r="938" spans="1:26" ht="12.75" customHeight="1" x14ac:dyDescent="0.2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45"/>
      <c r="U938" s="145"/>
      <c r="V938" s="145"/>
      <c r="W938" s="145"/>
      <c r="X938" s="145"/>
      <c r="Y938" s="145"/>
      <c r="Z938" s="145"/>
    </row>
    <row r="939" spans="1:26" ht="12.75" customHeight="1" x14ac:dyDescent="0.2">
      <c r="A939" s="145"/>
      <c r="B939" s="145"/>
      <c r="C939" s="145"/>
      <c r="D939" s="145"/>
      <c r="E939" s="145"/>
      <c r="F939" s="145"/>
      <c r="G939" s="145"/>
      <c r="H939" s="145"/>
      <c r="I939" s="145"/>
      <c r="J939" s="145"/>
      <c r="K939" s="145"/>
      <c r="L939" s="145"/>
      <c r="M939" s="145"/>
      <c r="N939" s="145"/>
      <c r="O939" s="145"/>
      <c r="P939" s="145"/>
      <c r="Q939" s="145"/>
      <c r="R939" s="145"/>
      <c r="S939" s="145"/>
      <c r="T939" s="145"/>
      <c r="U939" s="145"/>
      <c r="V939" s="145"/>
      <c r="W939" s="145"/>
      <c r="X939" s="145"/>
      <c r="Y939" s="145"/>
      <c r="Z939" s="145"/>
    </row>
    <row r="940" spans="1:26" ht="12.75" customHeight="1" x14ac:dyDescent="0.2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45"/>
      <c r="U940" s="145"/>
      <c r="V940" s="145"/>
      <c r="W940" s="145"/>
      <c r="X940" s="145"/>
      <c r="Y940" s="145"/>
      <c r="Z940" s="145"/>
    </row>
    <row r="941" spans="1:26" ht="12.75" customHeight="1" x14ac:dyDescent="0.2">
      <c r="A941" s="145"/>
      <c r="B941" s="145"/>
      <c r="C941" s="145"/>
      <c r="D941" s="145"/>
      <c r="E941" s="145"/>
      <c r="F941" s="145"/>
      <c r="G941" s="145"/>
      <c r="H941" s="145"/>
      <c r="I941" s="145"/>
      <c r="J941" s="145"/>
      <c r="K941" s="145"/>
      <c r="L941" s="145"/>
      <c r="M941" s="145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  <c r="Z941" s="145"/>
    </row>
    <row r="942" spans="1:26" ht="12.75" customHeight="1" x14ac:dyDescent="0.2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  <c r="Z942" s="145"/>
    </row>
    <row r="943" spans="1:26" ht="12.75" customHeight="1" x14ac:dyDescent="0.2">
      <c r="A943" s="145"/>
      <c r="B943" s="145"/>
      <c r="C943" s="145"/>
      <c r="D943" s="145"/>
      <c r="E943" s="145"/>
      <c r="F943" s="145"/>
      <c r="G943" s="145"/>
      <c r="H943" s="145"/>
      <c r="I943" s="145"/>
      <c r="J943" s="145"/>
      <c r="K943" s="145"/>
      <c r="L943" s="145"/>
      <c r="M943" s="145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  <c r="Z943" s="145"/>
    </row>
    <row r="944" spans="1:26" ht="12.75" customHeight="1" x14ac:dyDescent="0.2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45"/>
      <c r="U944" s="145"/>
      <c r="V944" s="145"/>
      <c r="W944" s="145"/>
      <c r="X944" s="145"/>
      <c r="Y944" s="145"/>
      <c r="Z944" s="145"/>
    </row>
    <row r="945" spans="1:26" ht="12.75" customHeight="1" x14ac:dyDescent="0.2">
      <c r="A945" s="145"/>
      <c r="B945" s="145"/>
      <c r="C945" s="145"/>
      <c r="D945" s="145"/>
      <c r="E945" s="145"/>
      <c r="F945" s="145"/>
      <c r="G945" s="145"/>
      <c r="H945" s="145"/>
      <c r="I945" s="145"/>
      <c r="J945" s="145"/>
      <c r="K945" s="145"/>
      <c r="L945" s="145"/>
      <c r="M945" s="145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  <c r="Z945" s="145"/>
    </row>
    <row r="946" spans="1:26" ht="12.75" customHeight="1" x14ac:dyDescent="0.2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</row>
    <row r="947" spans="1:26" ht="12.75" customHeight="1" x14ac:dyDescent="0.2">
      <c r="A947" s="145"/>
      <c r="B947" s="145"/>
      <c r="C947" s="145"/>
      <c r="D947" s="145"/>
      <c r="E947" s="145"/>
      <c r="F947" s="145"/>
      <c r="G947" s="145"/>
      <c r="H947" s="145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</row>
    <row r="948" spans="1:26" ht="12.75" customHeight="1" x14ac:dyDescent="0.2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</row>
    <row r="949" spans="1:26" ht="12.75" customHeight="1" x14ac:dyDescent="0.2">
      <c r="A949" s="145"/>
      <c r="B949" s="145"/>
      <c r="C949" s="145"/>
      <c r="D949" s="145"/>
      <c r="E949" s="145"/>
      <c r="F949" s="145"/>
      <c r="G949" s="145"/>
      <c r="H949" s="145"/>
      <c r="I949" s="145"/>
      <c r="J949" s="145"/>
      <c r="K949" s="145"/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</row>
    <row r="950" spans="1:26" ht="12.75" customHeight="1" x14ac:dyDescent="0.2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  <c r="Z950" s="145"/>
    </row>
    <row r="951" spans="1:26" ht="12.75" customHeight="1" x14ac:dyDescent="0.2">
      <c r="A951" s="145"/>
      <c r="B951" s="145"/>
      <c r="C951" s="145"/>
      <c r="D951" s="145"/>
      <c r="E951" s="145"/>
      <c r="F951" s="145"/>
      <c r="G951" s="145"/>
      <c r="H951" s="145"/>
      <c r="I951" s="145"/>
      <c r="J951" s="145"/>
      <c r="K951" s="145"/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  <c r="Z951" s="145"/>
    </row>
    <row r="952" spans="1:26" ht="12.75" customHeight="1" x14ac:dyDescent="0.2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</row>
    <row r="953" spans="1:26" ht="12.75" customHeight="1" x14ac:dyDescent="0.2">
      <c r="A953" s="145"/>
      <c r="B953" s="145"/>
      <c r="C953" s="145"/>
      <c r="D953" s="145"/>
      <c r="E953" s="145"/>
      <c r="F953" s="145"/>
      <c r="G953" s="145"/>
      <c r="H953" s="145"/>
      <c r="I953" s="145"/>
      <c r="J953" s="145"/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</row>
    <row r="954" spans="1:26" ht="12.75" customHeight="1" x14ac:dyDescent="0.2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  <c r="Z954" s="145"/>
    </row>
    <row r="955" spans="1:26" ht="12.75" customHeight="1" x14ac:dyDescent="0.2">
      <c r="A955" s="145"/>
      <c r="B955" s="145"/>
      <c r="C955" s="145"/>
      <c r="D955" s="145"/>
      <c r="E955" s="145"/>
      <c r="F955" s="145"/>
      <c r="G955" s="145"/>
      <c r="H955" s="145"/>
      <c r="I955" s="145"/>
      <c r="J955" s="145"/>
      <c r="K955" s="145"/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  <c r="Z955" s="145"/>
    </row>
    <row r="956" spans="1:26" ht="12.75" customHeight="1" x14ac:dyDescent="0.2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45"/>
      <c r="U956" s="145"/>
      <c r="V956" s="145"/>
      <c r="W956" s="145"/>
      <c r="X956" s="145"/>
      <c r="Y956" s="145"/>
      <c r="Z956" s="145"/>
    </row>
    <row r="957" spans="1:26" ht="12.75" customHeight="1" x14ac:dyDescent="0.2">
      <c r="A957" s="145"/>
      <c r="B957" s="145"/>
      <c r="C957" s="145"/>
      <c r="D957" s="145"/>
      <c r="E957" s="145"/>
      <c r="F957" s="145"/>
      <c r="G957" s="145"/>
      <c r="H957" s="145"/>
      <c r="I957" s="145"/>
      <c r="J957" s="145"/>
      <c r="K957" s="145"/>
      <c r="L957" s="145"/>
      <c r="M957" s="145"/>
      <c r="N957" s="145"/>
      <c r="O957" s="145"/>
      <c r="P957" s="145"/>
      <c r="Q957" s="145"/>
      <c r="R957" s="145"/>
      <c r="S957" s="145"/>
      <c r="T957" s="145"/>
      <c r="U957" s="145"/>
      <c r="V957" s="145"/>
      <c r="W957" s="145"/>
      <c r="X957" s="145"/>
      <c r="Y957" s="145"/>
      <c r="Z957" s="145"/>
    </row>
    <row r="958" spans="1:26" ht="12.75" customHeight="1" x14ac:dyDescent="0.2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45"/>
      <c r="U958" s="145"/>
      <c r="V958" s="145"/>
      <c r="W958" s="145"/>
      <c r="X958" s="145"/>
      <c r="Y958" s="145"/>
      <c r="Z958" s="145"/>
    </row>
    <row r="959" spans="1:26" ht="12.75" customHeight="1" x14ac:dyDescent="0.2">
      <c r="A959" s="145"/>
      <c r="B959" s="145"/>
      <c r="C959" s="145"/>
      <c r="D959" s="145"/>
      <c r="E959" s="145"/>
      <c r="F959" s="145"/>
      <c r="G959" s="145"/>
      <c r="H959" s="145"/>
      <c r="I959" s="145"/>
      <c r="J959" s="145"/>
      <c r="K959" s="145"/>
      <c r="L959" s="145"/>
      <c r="M959" s="145"/>
      <c r="N959" s="145"/>
      <c r="O959" s="145"/>
      <c r="P959" s="145"/>
      <c r="Q959" s="145"/>
      <c r="R959" s="145"/>
      <c r="S959" s="145"/>
      <c r="T959" s="145"/>
      <c r="U959" s="145"/>
      <c r="V959" s="145"/>
      <c r="W959" s="145"/>
      <c r="X959" s="145"/>
      <c r="Y959" s="145"/>
      <c r="Z959" s="145"/>
    </row>
    <row r="960" spans="1:26" ht="12.75" customHeight="1" x14ac:dyDescent="0.2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45"/>
      <c r="U960" s="145"/>
      <c r="V960" s="145"/>
      <c r="W960" s="145"/>
      <c r="X960" s="145"/>
      <c r="Y960" s="145"/>
      <c r="Z960" s="145"/>
    </row>
    <row r="961" spans="1:26" ht="12.75" customHeight="1" x14ac:dyDescent="0.2">
      <c r="A961" s="145"/>
      <c r="B961" s="145"/>
      <c r="C961" s="145"/>
      <c r="D961" s="145"/>
      <c r="E961" s="145"/>
      <c r="F961" s="145"/>
      <c r="G961" s="145"/>
      <c r="H961" s="145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  <c r="Z961" s="145"/>
    </row>
    <row r="962" spans="1:26" ht="12.75" customHeight="1" x14ac:dyDescent="0.2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  <c r="Z962" s="145"/>
    </row>
    <row r="963" spans="1:26" ht="12.75" customHeight="1" x14ac:dyDescent="0.2">
      <c r="A963" s="145"/>
      <c r="B963" s="145"/>
      <c r="C963" s="145"/>
      <c r="D963" s="145"/>
      <c r="E963" s="145"/>
      <c r="F963" s="145"/>
      <c r="G963" s="145"/>
      <c r="H963" s="145"/>
      <c r="I963" s="145"/>
      <c r="J963" s="145"/>
      <c r="K963" s="145"/>
      <c r="L963" s="145"/>
      <c r="M963" s="145"/>
      <c r="N963" s="145"/>
      <c r="O963" s="145"/>
      <c r="P963" s="145"/>
      <c r="Q963" s="145"/>
      <c r="R963" s="145"/>
      <c r="S963" s="145"/>
      <c r="T963" s="145"/>
      <c r="U963" s="145"/>
      <c r="V963" s="145"/>
      <c r="W963" s="145"/>
      <c r="X963" s="145"/>
      <c r="Y963" s="145"/>
      <c r="Z963" s="145"/>
    </row>
    <row r="964" spans="1:26" ht="12.75" customHeight="1" x14ac:dyDescent="0.2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45"/>
      <c r="U964" s="145"/>
      <c r="V964" s="145"/>
      <c r="W964" s="145"/>
      <c r="X964" s="145"/>
      <c r="Y964" s="145"/>
      <c r="Z964" s="145"/>
    </row>
    <row r="965" spans="1:26" ht="12.75" customHeight="1" x14ac:dyDescent="0.2">
      <c r="A965" s="145"/>
      <c r="B965" s="145"/>
      <c r="C965" s="145"/>
      <c r="D965" s="145"/>
      <c r="E965" s="145"/>
      <c r="F965" s="145"/>
      <c r="G965" s="145"/>
      <c r="H965" s="145"/>
      <c r="I965" s="145"/>
      <c r="J965" s="145"/>
      <c r="K965" s="145"/>
      <c r="L965" s="145"/>
      <c r="M965" s="145"/>
      <c r="N965" s="145"/>
      <c r="O965" s="145"/>
      <c r="P965" s="145"/>
      <c r="Q965" s="145"/>
      <c r="R965" s="145"/>
      <c r="S965" s="145"/>
      <c r="T965" s="145"/>
      <c r="U965" s="145"/>
      <c r="V965" s="145"/>
      <c r="W965" s="145"/>
      <c r="X965" s="145"/>
      <c r="Y965" s="145"/>
      <c r="Z965" s="145"/>
    </row>
    <row r="966" spans="1:26" ht="12.75" customHeight="1" x14ac:dyDescent="0.2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45"/>
      <c r="U966" s="145"/>
      <c r="V966" s="145"/>
      <c r="W966" s="145"/>
      <c r="X966" s="145"/>
      <c r="Y966" s="145"/>
      <c r="Z966" s="145"/>
    </row>
    <row r="967" spans="1:26" ht="12.75" customHeight="1" x14ac:dyDescent="0.2">
      <c r="A967" s="145"/>
      <c r="B967" s="145"/>
      <c r="C967" s="145"/>
      <c r="D967" s="145"/>
      <c r="E967" s="145"/>
      <c r="F967" s="145"/>
      <c r="G967" s="145"/>
      <c r="H967" s="145"/>
      <c r="I967" s="145"/>
      <c r="J967" s="145"/>
      <c r="K967" s="145"/>
      <c r="L967" s="145"/>
      <c r="M967" s="145"/>
      <c r="N967" s="145"/>
      <c r="O967" s="145"/>
      <c r="P967" s="145"/>
      <c r="Q967" s="145"/>
      <c r="R967" s="145"/>
      <c r="S967" s="145"/>
      <c r="T967" s="145"/>
      <c r="U967" s="145"/>
      <c r="V967" s="145"/>
      <c r="W967" s="145"/>
      <c r="X967" s="145"/>
      <c r="Y967" s="145"/>
      <c r="Z967" s="145"/>
    </row>
    <row r="968" spans="1:26" ht="12.75" customHeight="1" x14ac:dyDescent="0.2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</row>
    <row r="969" spans="1:26" ht="12.75" customHeight="1" x14ac:dyDescent="0.2">
      <c r="A969" s="145"/>
      <c r="B969" s="145"/>
      <c r="C969" s="145"/>
      <c r="D969" s="145"/>
      <c r="E969" s="145"/>
      <c r="F969" s="145"/>
      <c r="G969" s="145"/>
      <c r="H969" s="145"/>
      <c r="I969" s="145"/>
      <c r="J969" s="145"/>
      <c r="K969" s="145"/>
      <c r="L969" s="145"/>
      <c r="M969" s="145"/>
      <c r="N969" s="145"/>
      <c r="O969" s="145"/>
      <c r="P969" s="145"/>
      <c r="Q969" s="145"/>
      <c r="R969" s="145"/>
      <c r="S969" s="145"/>
      <c r="T969" s="145"/>
      <c r="U969" s="145"/>
      <c r="V969" s="145"/>
      <c r="W969" s="145"/>
      <c r="X969" s="145"/>
      <c r="Y969" s="145"/>
      <c r="Z969" s="145"/>
    </row>
    <row r="970" spans="1:26" ht="12.75" customHeight="1" x14ac:dyDescent="0.2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45"/>
      <c r="U970" s="145"/>
      <c r="V970" s="145"/>
      <c r="W970" s="145"/>
      <c r="X970" s="145"/>
      <c r="Y970" s="145"/>
      <c r="Z970" s="145"/>
    </row>
    <row r="971" spans="1:26" ht="12.75" customHeight="1" x14ac:dyDescent="0.2">
      <c r="A971" s="145"/>
      <c r="B971" s="145"/>
      <c r="C971" s="145"/>
      <c r="D971" s="145"/>
      <c r="E971" s="145"/>
      <c r="F971" s="145"/>
      <c r="G971" s="145"/>
      <c r="H971" s="145"/>
      <c r="I971" s="145"/>
      <c r="J971" s="145"/>
      <c r="K971" s="145"/>
      <c r="L971" s="145"/>
      <c r="M971" s="145"/>
      <c r="N971" s="145"/>
      <c r="O971" s="145"/>
      <c r="P971" s="145"/>
      <c r="Q971" s="145"/>
      <c r="R971" s="145"/>
      <c r="S971" s="145"/>
      <c r="T971" s="145"/>
      <c r="U971" s="145"/>
      <c r="V971" s="145"/>
      <c r="W971" s="145"/>
      <c r="X971" s="145"/>
      <c r="Y971" s="145"/>
      <c r="Z971" s="145"/>
    </row>
    <row r="972" spans="1:26" ht="12.75" customHeight="1" x14ac:dyDescent="0.2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45"/>
      <c r="U972" s="145"/>
      <c r="V972" s="145"/>
      <c r="W972" s="145"/>
      <c r="X972" s="145"/>
      <c r="Y972" s="145"/>
      <c r="Z972" s="145"/>
    </row>
    <row r="973" spans="1:26" ht="12.75" customHeight="1" x14ac:dyDescent="0.2">
      <c r="A973" s="145"/>
      <c r="B973" s="145"/>
      <c r="C973" s="145"/>
      <c r="D973" s="145"/>
      <c r="E973" s="145"/>
      <c r="F973" s="145"/>
      <c r="G973" s="145"/>
      <c r="H973" s="145"/>
      <c r="I973" s="145"/>
      <c r="J973" s="145"/>
      <c r="K973" s="145"/>
      <c r="L973" s="145"/>
      <c r="M973" s="145"/>
      <c r="N973" s="145"/>
      <c r="O973" s="145"/>
      <c r="P973" s="145"/>
      <c r="Q973" s="145"/>
      <c r="R973" s="145"/>
      <c r="S973" s="145"/>
      <c r="T973" s="145"/>
      <c r="U973" s="145"/>
      <c r="V973" s="145"/>
      <c r="W973" s="145"/>
      <c r="X973" s="145"/>
      <c r="Y973" s="145"/>
      <c r="Z973" s="145"/>
    </row>
    <row r="974" spans="1:26" ht="12.75" customHeight="1" x14ac:dyDescent="0.2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45"/>
      <c r="U974" s="145"/>
      <c r="V974" s="145"/>
      <c r="W974" s="145"/>
      <c r="X974" s="145"/>
      <c r="Y974" s="145"/>
      <c r="Z974" s="145"/>
    </row>
    <row r="975" spans="1:26" ht="12.75" customHeight="1" x14ac:dyDescent="0.2">
      <c r="A975" s="145"/>
      <c r="B975" s="145"/>
      <c r="C975" s="145"/>
      <c r="D975" s="145"/>
      <c r="E975" s="145"/>
      <c r="F975" s="145"/>
      <c r="G975" s="145"/>
      <c r="H975" s="145"/>
      <c r="I975" s="145"/>
      <c r="J975" s="145"/>
      <c r="K975" s="145"/>
      <c r="L975" s="145"/>
      <c r="M975" s="145"/>
      <c r="N975" s="145"/>
      <c r="O975" s="145"/>
      <c r="P975" s="145"/>
      <c r="Q975" s="145"/>
      <c r="R975" s="145"/>
      <c r="S975" s="145"/>
      <c r="T975" s="145"/>
      <c r="U975" s="145"/>
      <c r="V975" s="145"/>
      <c r="W975" s="145"/>
      <c r="X975" s="145"/>
      <c r="Y975" s="145"/>
      <c r="Z975" s="145"/>
    </row>
    <row r="976" spans="1:26" ht="12.75" customHeight="1" x14ac:dyDescent="0.2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45"/>
      <c r="U976" s="145"/>
      <c r="V976" s="145"/>
      <c r="W976" s="145"/>
      <c r="X976" s="145"/>
      <c r="Y976" s="145"/>
      <c r="Z976" s="145"/>
    </row>
    <row r="977" spans="1:26" ht="12.75" customHeight="1" x14ac:dyDescent="0.2">
      <c r="A977" s="145"/>
      <c r="B977" s="145"/>
      <c r="C977" s="145"/>
      <c r="D977" s="145"/>
      <c r="E977" s="145"/>
      <c r="F977" s="145"/>
      <c r="G977" s="145"/>
      <c r="H977" s="145"/>
      <c r="I977" s="145"/>
      <c r="J977" s="145"/>
      <c r="K977" s="145"/>
      <c r="L977" s="145"/>
      <c r="M977" s="145"/>
      <c r="N977" s="145"/>
      <c r="O977" s="145"/>
      <c r="P977" s="145"/>
      <c r="Q977" s="145"/>
      <c r="R977" s="145"/>
      <c r="S977" s="145"/>
      <c r="T977" s="145"/>
      <c r="U977" s="145"/>
      <c r="V977" s="145"/>
      <c r="W977" s="145"/>
      <c r="X977" s="145"/>
      <c r="Y977" s="145"/>
      <c r="Z977" s="145"/>
    </row>
    <row r="978" spans="1:26" ht="12.75" customHeight="1" x14ac:dyDescent="0.2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</row>
    <row r="979" spans="1:26" ht="12.75" customHeight="1" x14ac:dyDescent="0.2">
      <c r="A979" s="145"/>
      <c r="B979" s="145"/>
      <c r="C979" s="145"/>
      <c r="D979" s="145"/>
      <c r="E979" s="145"/>
      <c r="F979" s="145"/>
      <c r="G979" s="145"/>
      <c r="H979" s="145"/>
      <c r="I979" s="145"/>
      <c r="J979" s="145"/>
      <c r="K979" s="145"/>
      <c r="L979" s="145"/>
      <c r="M979" s="145"/>
      <c r="N979" s="145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</row>
    <row r="980" spans="1:26" ht="12.75" customHeight="1" x14ac:dyDescent="0.2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</row>
    <row r="981" spans="1:26" ht="12.75" customHeight="1" x14ac:dyDescent="0.2">
      <c r="A981" s="145"/>
      <c r="B981" s="145"/>
      <c r="C981" s="145"/>
      <c r="D981" s="145"/>
      <c r="E981" s="145"/>
      <c r="F981" s="145"/>
      <c r="G981" s="145"/>
      <c r="H981" s="145"/>
      <c r="I981" s="145"/>
      <c r="J981" s="145"/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</row>
    <row r="982" spans="1:26" ht="12.75" customHeight="1" x14ac:dyDescent="0.2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45"/>
      <c r="U982" s="145"/>
      <c r="V982" s="145"/>
      <c r="W982" s="145"/>
      <c r="X982" s="145"/>
      <c r="Y982" s="145"/>
      <c r="Z982" s="145"/>
    </row>
    <row r="983" spans="1:26" ht="12.75" customHeight="1" x14ac:dyDescent="0.2">
      <c r="A983" s="145"/>
      <c r="B983" s="145"/>
      <c r="C983" s="145"/>
      <c r="D983" s="145"/>
      <c r="E983" s="145"/>
      <c r="F983" s="145"/>
      <c r="G983" s="145"/>
      <c r="H983" s="145"/>
      <c r="I983" s="145"/>
      <c r="J983" s="145"/>
      <c r="K983" s="145"/>
      <c r="L983" s="145"/>
      <c r="M983" s="145"/>
      <c r="N983" s="145"/>
      <c r="O983" s="145"/>
      <c r="P983" s="145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</row>
    <row r="984" spans="1:26" ht="12.75" customHeight="1" x14ac:dyDescent="0.2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45"/>
      <c r="U984" s="145"/>
      <c r="V984" s="145"/>
      <c r="W984" s="145"/>
      <c r="X984" s="145"/>
      <c r="Y984" s="145"/>
      <c r="Z984" s="145"/>
    </row>
    <row r="985" spans="1:26" ht="12.75" customHeight="1" x14ac:dyDescent="0.2">
      <c r="A985" s="145"/>
      <c r="B985" s="145"/>
      <c r="C985" s="145"/>
      <c r="D985" s="145"/>
      <c r="E985" s="145"/>
      <c r="F985" s="145"/>
      <c r="G985" s="145"/>
      <c r="H985" s="145"/>
      <c r="I985" s="145"/>
      <c r="J985" s="145"/>
      <c r="K985" s="145"/>
      <c r="L985" s="145"/>
      <c r="M985" s="145"/>
      <c r="N985" s="145"/>
      <c r="O985" s="145"/>
      <c r="P985" s="145"/>
      <c r="Q985" s="145"/>
      <c r="R985" s="145"/>
      <c r="S985" s="145"/>
      <c r="T985" s="145"/>
      <c r="U985" s="145"/>
      <c r="V985" s="145"/>
      <c r="W985" s="145"/>
      <c r="X985" s="145"/>
      <c r="Y985" s="145"/>
      <c r="Z985" s="145"/>
    </row>
    <row r="986" spans="1:26" ht="12.75" customHeight="1" x14ac:dyDescent="0.2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45"/>
      <c r="U986" s="145"/>
      <c r="V986" s="145"/>
      <c r="W986" s="145"/>
      <c r="X986" s="145"/>
      <c r="Y986" s="145"/>
      <c r="Z986" s="145"/>
    </row>
    <row r="987" spans="1:26" ht="12.75" customHeight="1" x14ac:dyDescent="0.2">
      <c r="A987" s="145"/>
      <c r="B987" s="145"/>
      <c r="C987" s="145"/>
      <c r="D987" s="145"/>
      <c r="E987" s="145"/>
      <c r="F987" s="145"/>
      <c r="G987" s="145"/>
      <c r="H987" s="145"/>
      <c r="I987" s="145"/>
      <c r="J987" s="145"/>
      <c r="K987" s="145"/>
      <c r="L987" s="145"/>
      <c r="M987" s="145"/>
      <c r="N987" s="145"/>
      <c r="O987" s="145"/>
      <c r="P987" s="145"/>
      <c r="Q987" s="145"/>
      <c r="R987" s="145"/>
      <c r="S987" s="145"/>
      <c r="T987" s="145"/>
      <c r="U987" s="145"/>
      <c r="V987" s="145"/>
      <c r="W987" s="145"/>
      <c r="X987" s="145"/>
      <c r="Y987" s="145"/>
      <c r="Z987" s="145"/>
    </row>
    <row r="988" spans="1:26" ht="12.75" customHeight="1" x14ac:dyDescent="0.2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45"/>
      <c r="U988" s="145"/>
      <c r="V988" s="145"/>
      <c r="W988" s="145"/>
      <c r="X988" s="145"/>
      <c r="Y988" s="145"/>
      <c r="Z988" s="145"/>
    </row>
    <row r="989" spans="1:26" ht="12.75" customHeight="1" x14ac:dyDescent="0.2">
      <c r="A989" s="145"/>
      <c r="B989" s="145"/>
      <c r="C989" s="145"/>
      <c r="D989" s="145"/>
      <c r="E989" s="145"/>
      <c r="F989" s="145"/>
      <c r="G989" s="145"/>
      <c r="H989" s="145"/>
      <c r="I989" s="145"/>
      <c r="J989" s="145"/>
      <c r="K989" s="145"/>
      <c r="L989" s="145"/>
      <c r="M989" s="145"/>
      <c r="N989" s="145"/>
      <c r="O989" s="145"/>
      <c r="P989" s="145"/>
      <c r="Q989" s="145"/>
      <c r="R989" s="145"/>
      <c r="S989" s="145"/>
      <c r="T989" s="145"/>
      <c r="U989" s="145"/>
      <c r="V989" s="145"/>
      <c r="W989" s="145"/>
      <c r="X989" s="145"/>
      <c r="Y989" s="145"/>
      <c r="Z989" s="145"/>
    </row>
    <row r="990" spans="1:26" ht="12.75" customHeight="1" x14ac:dyDescent="0.2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45"/>
      <c r="U990" s="145"/>
      <c r="V990" s="145"/>
      <c r="W990" s="145"/>
      <c r="X990" s="145"/>
      <c r="Y990" s="145"/>
      <c r="Z990" s="145"/>
    </row>
    <row r="991" spans="1:26" ht="12.75" customHeight="1" x14ac:dyDescent="0.2">
      <c r="A991" s="145"/>
      <c r="B991" s="145"/>
      <c r="C991" s="145"/>
      <c r="D991" s="145"/>
      <c r="E991" s="145"/>
      <c r="F991" s="145"/>
      <c r="G991" s="145"/>
      <c r="H991" s="145"/>
      <c r="I991" s="145"/>
      <c r="J991" s="145"/>
      <c r="K991" s="145"/>
      <c r="L991" s="145"/>
      <c r="M991" s="145"/>
      <c r="N991" s="145"/>
      <c r="O991" s="145"/>
      <c r="P991" s="145"/>
      <c r="Q991" s="145"/>
      <c r="R991" s="145"/>
      <c r="S991" s="145"/>
      <c r="T991" s="145"/>
      <c r="U991" s="145"/>
      <c r="V991" s="145"/>
      <c r="W991" s="145"/>
      <c r="X991" s="145"/>
      <c r="Y991" s="145"/>
      <c r="Z991" s="145"/>
    </row>
    <row r="992" spans="1:26" ht="12.75" customHeight="1" x14ac:dyDescent="0.2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45"/>
      <c r="U992" s="145"/>
      <c r="V992" s="145"/>
      <c r="W992" s="145"/>
      <c r="X992" s="145"/>
      <c r="Y992" s="145"/>
      <c r="Z992" s="145"/>
    </row>
    <row r="993" spans="1:26" ht="12.75" customHeight="1" x14ac:dyDescent="0.2">
      <c r="A993" s="145"/>
      <c r="B993" s="145"/>
      <c r="C993" s="145"/>
      <c r="D993" s="145"/>
      <c r="E993" s="145"/>
      <c r="F993" s="145"/>
      <c r="G993" s="145"/>
      <c r="H993" s="145"/>
      <c r="I993" s="145"/>
      <c r="J993" s="145"/>
      <c r="K993" s="145"/>
      <c r="L993" s="145"/>
      <c r="M993" s="145"/>
      <c r="N993" s="145"/>
      <c r="O993" s="145"/>
      <c r="P993" s="145"/>
      <c r="Q993" s="145"/>
      <c r="R993" s="145"/>
      <c r="S993" s="145"/>
      <c r="T993" s="145"/>
      <c r="U993" s="145"/>
      <c r="V993" s="145"/>
      <c r="W993" s="145"/>
      <c r="X993" s="145"/>
      <c r="Y993" s="145"/>
      <c r="Z993" s="145"/>
    </row>
    <row r="994" spans="1:26" ht="12.75" customHeight="1" x14ac:dyDescent="0.2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45"/>
      <c r="U994" s="145"/>
      <c r="V994" s="145"/>
      <c r="W994" s="145"/>
      <c r="X994" s="145"/>
      <c r="Y994" s="145"/>
      <c r="Z994" s="145"/>
    </row>
    <row r="995" spans="1:26" ht="12.75" customHeight="1" x14ac:dyDescent="0.2">
      <c r="A995" s="145"/>
      <c r="B995" s="145"/>
      <c r="C995" s="145"/>
      <c r="D995" s="145"/>
      <c r="E995" s="145"/>
      <c r="F995" s="145"/>
      <c r="G995" s="145"/>
      <c r="H995" s="145"/>
      <c r="I995" s="145"/>
      <c r="J995" s="145"/>
      <c r="K995" s="145"/>
      <c r="L995" s="145"/>
      <c r="M995" s="145"/>
      <c r="N995" s="145"/>
      <c r="O995" s="145"/>
      <c r="P995" s="145"/>
      <c r="Q995" s="145"/>
      <c r="R995" s="145"/>
      <c r="S995" s="145"/>
      <c r="T995" s="145"/>
      <c r="U995" s="145"/>
      <c r="V995" s="145"/>
      <c r="W995" s="145"/>
      <c r="X995" s="145"/>
      <c r="Y995" s="145"/>
      <c r="Z995" s="145"/>
    </row>
    <row r="996" spans="1:26" ht="12.75" customHeight="1" x14ac:dyDescent="0.2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45"/>
      <c r="U996" s="145"/>
      <c r="V996" s="145"/>
      <c r="W996" s="145"/>
      <c r="X996" s="145"/>
      <c r="Y996" s="145"/>
      <c r="Z996" s="145"/>
    </row>
    <row r="997" spans="1:26" ht="12.75" customHeight="1" x14ac:dyDescent="0.2">
      <c r="A997" s="145"/>
      <c r="B997" s="145"/>
      <c r="C997" s="145"/>
      <c r="D997" s="145"/>
      <c r="E997" s="145"/>
      <c r="F997" s="145"/>
      <c r="G997" s="145"/>
      <c r="H997" s="145"/>
      <c r="I997" s="145"/>
      <c r="J997" s="145"/>
      <c r="K997" s="145"/>
      <c r="L997" s="145"/>
      <c r="M997" s="145"/>
      <c r="N997" s="145"/>
      <c r="O997" s="145"/>
      <c r="P997" s="145"/>
      <c r="Q997" s="145"/>
      <c r="R997" s="145"/>
      <c r="S997" s="145"/>
      <c r="T997" s="145"/>
      <c r="U997" s="145"/>
      <c r="V997" s="145"/>
      <c r="W997" s="145"/>
      <c r="X997" s="145"/>
      <c r="Y997" s="145"/>
      <c r="Z997" s="145"/>
    </row>
    <row r="998" spans="1:26" ht="12.75" customHeight="1" x14ac:dyDescent="0.2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45"/>
      <c r="U998" s="145"/>
      <c r="V998" s="145"/>
      <c r="W998" s="145"/>
      <c r="X998" s="145"/>
      <c r="Y998" s="145"/>
      <c r="Z998" s="145"/>
    </row>
    <row r="999" spans="1:26" ht="12.75" customHeight="1" x14ac:dyDescent="0.2">
      <c r="A999" s="145"/>
      <c r="B999" s="145"/>
      <c r="C999" s="145"/>
      <c r="D999" s="145"/>
      <c r="E999" s="145"/>
      <c r="F999" s="145"/>
      <c r="G999" s="145"/>
      <c r="H999" s="145"/>
      <c r="I999" s="145"/>
      <c r="J999" s="145"/>
      <c r="K999" s="145"/>
      <c r="L999" s="145"/>
      <c r="M999" s="145"/>
      <c r="N999" s="145"/>
      <c r="O999" s="145"/>
      <c r="P999" s="145"/>
      <c r="Q999" s="145"/>
      <c r="R999" s="145"/>
      <c r="S999" s="145"/>
      <c r="T999" s="145"/>
      <c r="U999" s="145"/>
      <c r="V999" s="145"/>
      <c r="W999" s="145"/>
      <c r="X999" s="145"/>
      <c r="Y999" s="145"/>
      <c r="Z999" s="145"/>
    </row>
    <row r="1000" spans="1:26" ht="12.75" customHeight="1" x14ac:dyDescent="0.2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45"/>
      <c r="U1000" s="145"/>
      <c r="V1000" s="145"/>
      <c r="W1000" s="145"/>
      <c r="X1000" s="145"/>
      <c r="Y1000" s="145"/>
      <c r="Z1000" s="145"/>
    </row>
  </sheetData>
  <mergeCells count="1">
    <mergeCell ref="A9:C9"/>
  </mergeCells>
  <conditionalFormatting sqref="C21">
    <cfRule type="expression" dxfId="0" priority="1">
      <formula>"SE(E(C20&gt;=15;C19=1))"</formula>
    </cfRule>
  </conditionalFormatting>
  <pageMargins left="0.511811024" right="0.511811024" top="0.78740157499999996" bottom="0.78740157499999996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1. Coleta Domiciliar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AbaDeprec</vt:lpstr>
      <vt:lpstr>AbaRemun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Burmeister Martins</dc:creator>
  <cp:lastModifiedBy>pmsap´</cp:lastModifiedBy>
  <dcterms:created xsi:type="dcterms:W3CDTF">2000-12-13T10:02:50Z</dcterms:created>
  <dcterms:modified xsi:type="dcterms:W3CDTF">2024-12-03T17:03:24Z</dcterms:modified>
</cp:coreProperties>
</file>