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3935" windowHeight="3795"/>
  </bookViews>
  <sheets>
    <sheet name="8h Limpeza e Higienização LP" sheetId="1" r:id="rId1"/>
  </sheets>
  <calcPr calcId="144525"/>
  <extLst>
    <ext uri="GoogleSheetsCustomDataVersion2">
      <go:sheetsCustomData xmlns:go="http://customooxmlschemas.google.com/" r:id="rId5" roundtripDataChecksum="O6lTHjqAMu8S3TYXLMKtbBIUMBN5uRNAkhDJjq6MXIA="/>
    </ext>
  </extLst>
</workbook>
</file>

<file path=xl/calcChain.xml><?xml version="1.0" encoding="utf-8"?>
<calcChain xmlns="http://schemas.openxmlformats.org/spreadsheetml/2006/main">
  <c r="D164" i="1" l="1"/>
  <c r="D165" i="1" s="1"/>
  <c r="D143" i="1"/>
  <c r="D142" i="1"/>
  <c r="D144" i="1" s="1"/>
  <c r="E144" i="1" s="1"/>
  <c r="D141" i="1"/>
  <c r="D140" i="1"/>
  <c r="D139" i="1"/>
  <c r="E131" i="1"/>
  <c r="E130" i="1"/>
  <c r="E129" i="1"/>
  <c r="E128" i="1"/>
  <c r="E127" i="1"/>
  <c r="E126" i="1"/>
  <c r="E125" i="1"/>
  <c r="E124" i="1"/>
  <c r="E135" i="1" s="1"/>
  <c r="E123" i="1"/>
  <c r="E82" i="1"/>
  <c r="E81" i="1"/>
  <c r="D76" i="1"/>
  <c r="D104" i="1" s="1"/>
  <c r="D74" i="1"/>
  <c r="D61" i="1"/>
  <c r="E55" i="1"/>
  <c r="B53" i="1"/>
  <c r="E54" i="1" s="1"/>
  <c r="E43" i="1"/>
  <c r="C26" i="1"/>
  <c r="E21" i="1"/>
  <c r="E80" i="1" l="1"/>
  <c r="E85" i="1" s="1"/>
  <c r="E91" i="1" s="1"/>
  <c r="E56" i="1"/>
  <c r="E172" i="1"/>
  <c r="E152" i="1"/>
  <c r="E148" i="1" l="1"/>
  <c r="E62" i="1"/>
  <c r="E168" i="1"/>
  <c r="E61" i="1"/>
  <c r="E63" i="1" l="1"/>
  <c r="E109" i="1" l="1"/>
  <c r="E110" i="1" s="1"/>
  <c r="E115" i="1" s="1"/>
  <c r="E89" i="1"/>
  <c r="C66" i="1"/>
  <c r="E99" i="1"/>
  <c r="E105" i="1"/>
  <c r="E68" i="1" l="1"/>
  <c r="E73" i="1"/>
  <c r="E67" i="1"/>
  <c r="E72" i="1"/>
  <c r="E71" i="1"/>
  <c r="E75" i="1"/>
  <c r="E70" i="1"/>
  <c r="E69" i="1"/>
  <c r="E74" i="1" l="1"/>
  <c r="E76" i="1" s="1"/>
  <c r="E90" i="1" s="1"/>
  <c r="E92" i="1" s="1"/>
  <c r="E149" i="1" l="1"/>
  <c r="E103" i="1"/>
  <c r="E169" i="1"/>
  <c r="E97" i="1"/>
  <c r="E98" i="1" l="1"/>
  <c r="E100" i="1" s="1"/>
  <c r="E113" i="1" s="1"/>
  <c r="E104" i="1"/>
  <c r="E106" i="1" s="1"/>
  <c r="E114" i="1" s="1"/>
  <c r="E116" i="1" l="1"/>
  <c r="E170" i="1" l="1"/>
  <c r="E150" i="1"/>
  <c r="A122" i="1"/>
  <c r="F133" i="1" l="1"/>
  <c r="F129" i="1"/>
  <c r="F126" i="1"/>
  <c r="F123" i="1"/>
  <c r="F132" i="1"/>
  <c r="F131" i="1"/>
  <c r="F128" i="1"/>
  <c r="F125" i="1"/>
  <c r="F130" i="1"/>
  <c r="F127" i="1"/>
  <c r="F124" i="1"/>
  <c r="F134" i="1"/>
  <c r="F135" i="1" l="1"/>
  <c r="E151" i="1" s="1"/>
  <c r="E171" i="1" l="1"/>
  <c r="E153" i="1"/>
  <c r="C157" i="1" l="1"/>
  <c r="E157" i="1" s="1"/>
  <c r="C158" i="1"/>
  <c r="E158" i="1" l="1"/>
  <c r="C162" i="1" s="1"/>
  <c r="E162" i="1" s="1"/>
  <c r="C163" i="1"/>
  <c r="E163" i="1" s="1"/>
  <c r="C161" i="1" l="1"/>
  <c r="E161" i="1" s="1"/>
  <c r="E164" i="1" s="1"/>
  <c r="E165" i="1" s="1"/>
  <c r="E173" i="1" s="1"/>
  <c r="E174" i="1" s="1"/>
  <c r="D181" i="1" l="1"/>
  <c r="E181" i="1" s="1"/>
  <c r="D177" i="1"/>
  <c r="E177" i="1" s="1"/>
</calcChain>
</file>

<file path=xl/sharedStrings.xml><?xml version="1.0" encoding="utf-8"?>
<sst xmlns="http://schemas.openxmlformats.org/spreadsheetml/2006/main" count="196" uniqueCount="143">
  <si>
    <t>PLANILHA - LIMPEZA E HIGIENIZAÇÃO - SEMED</t>
  </si>
  <si>
    <t>Dados da CCT</t>
  </si>
  <si>
    <t>Município/UF</t>
  </si>
  <si>
    <t>Santo Antônio da Patrulha/RS</t>
  </si>
  <si>
    <t>Serviço</t>
  </si>
  <si>
    <t>Limpeza e higienização</t>
  </si>
  <si>
    <t>Categoria</t>
  </si>
  <si>
    <t>Auxiliar de limpeza</t>
  </si>
  <si>
    <t>CBO</t>
  </si>
  <si>
    <t>CCT nº</t>
  </si>
  <si>
    <t>RS000040/2025</t>
  </si>
  <si>
    <t>Data base</t>
  </si>
  <si>
    <t>1º de janeiro de 2025</t>
  </si>
  <si>
    <t xml:space="preserve">Salário normativo </t>
  </si>
  <si>
    <t>Vale-alimentação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</si>
  <si>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</si>
  <si>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</si>
  <si>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</si>
  <si>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</si>
  <si>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</si>
  <si>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</si>
  <si>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</si>
  <si>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</si>
  <si>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</si>
  <si>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</si>
  <si>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</si>
  <si>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</si>
  <si>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</si>
  <si>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</si>
  <si>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</si>
  <si>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</si>
  <si>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</si>
  <si>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</si>
  <si>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</si>
  <si>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</si>
  <si>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</si>
  <si>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</si>
  <si>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</si>
  <si>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</si>
  <si>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</si>
  <si>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</si>
  <si>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</si>
  <si>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</si>
  <si>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</si>
  <si>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</si>
  <si>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</si>
  <si>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</si>
  <si>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</si>
  <si>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</si>
  <si>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Dias úteis no ano</t>
  </si>
  <si>
    <t>Média de dias mês</t>
  </si>
  <si>
    <t>Nº de horas mês</t>
  </si>
  <si>
    <t xml:space="preserve">PLANILHA DE CUSTOS -AUX. LIMPEZA 200H </t>
  </si>
  <si>
    <t>MÓDULO I - COMPOSIÇÃO DA REMUNERAÇÃO</t>
  </si>
  <si>
    <t>horas</t>
  </si>
  <si>
    <t>%</t>
  </si>
  <si>
    <t>R$</t>
  </si>
  <si>
    <t>Salário-Base</t>
  </si>
  <si>
    <t>Insalubridade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</si>
  <si>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</si>
  <si>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</si>
  <si>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</si>
  <si>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</si>
  <si>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</si>
  <si>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</si>
  <si>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</si>
  <si>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</si>
  <si>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</si>
  <si>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RAT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</si>
  <si>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</si>
  <si>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</si>
  <si>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</si>
  <si>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</si>
  <si>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</si>
  <si>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</si>
  <si>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</si>
  <si>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</si>
  <si>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</si>
  <si>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</si>
  <si>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</si>
  <si>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</si>
  <si>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</si>
  <si>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</si>
  <si>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</si>
  <si>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</si>
  <si>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</si>
  <si>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</si>
  <si>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</si>
  <si>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</si>
  <si>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</si>
  <si>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</si>
  <si>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</si>
  <si>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</si>
  <si>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</si>
  <si>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</si>
  <si>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</si>
  <si>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</si>
  <si>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</si>
  <si>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</si>
  <si>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</si>
  <si>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</si>
  <si>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</si>
  <si>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</si>
  <si>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40h</t>
  </si>
  <si>
    <t>Valor</t>
  </si>
  <si>
    <t>MÓDULO 5 - INSUMOS DIVERSOS</t>
  </si>
  <si>
    <t xml:space="preserve"> Uniformes</t>
  </si>
  <si>
    <t>Descrição</t>
  </si>
  <si>
    <t>Quant./ano</t>
  </si>
  <si>
    <t>R$ Anual</t>
  </si>
  <si>
    <t>Camiseta manga longa</t>
  </si>
  <si>
    <t>Camiseta manga curta</t>
  </si>
  <si>
    <t>Calça</t>
  </si>
  <si>
    <t>Sapato</t>
  </si>
  <si>
    <t>Luva de borracha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</si>
  <si>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</si>
  <si>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</si>
  <si>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</si>
  <si>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</si>
  <si>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</si>
  <si>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</si>
  <si>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</si>
  <si>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</si>
  <si>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</si>
  <si>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</si>
  <si>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</si>
  <si>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</si>
  <si>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</si>
  <si>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</si>
  <si>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</si>
  <si>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</si>
  <si>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</si>
  <si>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</si>
  <si>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</si>
  <si>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</si>
  <si>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por posto de trabalho mês</t>
  </si>
  <si>
    <t>Custo estimado da contratação</t>
  </si>
  <si>
    <t>Postos de trabalho</t>
  </si>
  <si>
    <t>R$ mês</t>
  </si>
  <si>
    <t>R$ anual     (11 meses)</t>
  </si>
  <si>
    <t>EDUCAÇÃO INFANTIL</t>
  </si>
  <si>
    <t>R$ anual     (12 meses)</t>
  </si>
  <si>
    <t>POLO E SEMED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</si>
</sst>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0"/>
    <numFmt numFmtId="168" formatCode="#,##0.00_ ;\-#,##0.00\ "/>
    <numFmt numFmtId="169" formatCode="_-* #,##0.00_-;\-* #,##0.00_-;_-* &quot;-&quot;????????_-;_-@"/>
    <numFmt numFmtId="170" formatCode="_-* #,##0.00_-;\-* #,##0.00_-;_-* &quot;-&quot;????_-;_-@"/>
    <numFmt numFmtId="171" formatCode="_-* #,##0.0000_-;\-* #,##0.0000_-;_-* &quot;-&quot;????_-;_-@"/>
  </numFmts>
  <fonts count="17" x14ac:knownFonts="1">
    <font>
      <sz val="11"/>
      <color theme="1"/>
      <name val="Calibri"/>
      <scheme val="minor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1"/>
      <color rgb="FF000000"/>
      <name val="Calibri"/>
    </font>
    <font>
      <sz val="12"/>
      <color rgb="FF000000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26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theme="1"/>
      <name val="Calibri"/>
    </font>
    <font>
      <sz val="9"/>
      <color rgb="FF000000"/>
      <name val="Calibri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/>
    <xf numFmtId="0" fontId="3" fillId="0" borderId="4" xfId="0" applyFont="1" applyBorder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5" xfId="0" applyNumberFormat="1" applyFont="1" applyBorder="1" applyAlignment="1">
      <alignment horizontal="right"/>
    </xf>
    <xf numFmtId="9" fontId="3" fillId="2" borderId="5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right"/>
    </xf>
    <xf numFmtId="9" fontId="3" fillId="0" borderId="0" xfId="0" applyNumberFormat="1" applyFont="1" applyAlignment="1">
      <alignment horizontal="center"/>
    </xf>
    <xf numFmtId="0" fontId="6" fillId="0" borderId="0" xfId="0" applyFont="1"/>
    <xf numFmtId="0" fontId="2" fillId="0" borderId="5" xfId="0" applyFont="1" applyBorder="1" applyAlignment="1">
      <alignment horizontal="center" wrapText="1"/>
    </xf>
    <xf numFmtId="0" fontId="3" fillId="0" borderId="5" xfId="0" applyFont="1" applyBorder="1"/>
    <xf numFmtId="0" fontId="6" fillId="0" borderId="5" xfId="0" applyFont="1" applyBorder="1" applyAlignment="1">
      <alignment horizontal="center"/>
    </xf>
    <xf numFmtId="0" fontId="6" fillId="0" borderId="4" xfId="0" applyFont="1" applyBorder="1"/>
    <xf numFmtId="165" fontId="3" fillId="0" borderId="0" xfId="0" applyNumberFormat="1" applyFont="1"/>
    <xf numFmtId="0" fontId="6" fillId="0" borderId="5" xfId="0" applyFont="1" applyBorder="1"/>
    <xf numFmtId="10" fontId="6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left"/>
    </xf>
    <xf numFmtId="10" fontId="6" fillId="0" borderId="5" xfId="0" applyNumberFormat="1" applyFont="1" applyBorder="1" applyAlignment="1">
      <alignment horizontal="right"/>
    </xf>
    <xf numFmtId="10" fontId="6" fillId="0" borderId="5" xfId="0" applyNumberFormat="1" applyFont="1" applyBorder="1"/>
    <xf numFmtId="0" fontId="6" fillId="0" borderId="6" xfId="0" applyFont="1" applyBorder="1"/>
    <xf numFmtId="0" fontId="6" fillId="0" borderId="8" xfId="0" applyFont="1" applyBorder="1"/>
    <xf numFmtId="10" fontId="6" fillId="0" borderId="8" xfId="0" applyNumberFormat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10" fontId="3" fillId="0" borderId="15" xfId="0" applyNumberFormat="1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4" xfId="0" applyFont="1" applyBorder="1" applyAlignment="1">
      <alignment wrapText="1"/>
    </xf>
    <xf numFmtId="167" fontId="3" fillId="0" borderId="15" xfId="0" applyNumberFormat="1" applyFont="1" applyBorder="1" applyAlignment="1">
      <alignment wrapText="1"/>
    </xf>
    <xf numFmtId="167" fontId="3" fillId="0" borderId="0" xfId="0" applyNumberFormat="1" applyFont="1" applyAlignment="1">
      <alignment wrapText="1"/>
    </xf>
    <xf numFmtId="0" fontId="3" fillId="0" borderId="16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10" fontId="3" fillId="0" borderId="17" xfId="0" applyNumberFormat="1" applyFont="1" applyBorder="1" applyAlignment="1">
      <alignment horizontal="center" wrapText="1"/>
    </xf>
    <xf numFmtId="167" fontId="3" fillId="0" borderId="17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0" fontId="3" fillId="0" borderId="5" xfId="0" applyNumberFormat="1" applyFont="1" applyBorder="1" applyAlignment="1">
      <alignment horizontal="center" wrapText="1"/>
    </xf>
    <xf numFmtId="167" fontId="3" fillId="0" borderId="5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" fontId="2" fillId="2" borderId="18" xfId="0" applyNumberFormat="1" applyFont="1" applyFill="1" applyBorder="1" applyAlignment="1">
      <alignment horizontal="right"/>
    </xf>
    <xf numFmtId="1" fontId="2" fillId="2" borderId="5" xfId="0" applyNumberFormat="1" applyFont="1" applyFill="1" applyBorder="1" applyAlignment="1">
      <alignment horizontal="right"/>
    </xf>
    <xf numFmtId="1" fontId="8" fillId="2" borderId="5" xfId="0" applyNumberFormat="1" applyFont="1" applyFill="1" applyBorder="1" applyAlignment="1">
      <alignment horizontal="right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/>
    </xf>
    <xf numFmtId="165" fontId="6" fillId="2" borderId="5" xfId="0" applyNumberFormat="1" applyFont="1" applyFill="1" applyBorder="1"/>
    <xf numFmtId="165" fontId="6" fillId="0" borderId="0" xfId="0" applyNumberFormat="1" applyFont="1"/>
    <xf numFmtId="0" fontId="6" fillId="2" borderId="5" xfId="0" applyFont="1" applyFill="1" applyBorder="1"/>
    <xf numFmtId="165" fontId="9" fillId="0" borderId="0" xfId="0" applyNumberFormat="1" applyFont="1"/>
    <xf numFmtId="165" fontId="2" fillId="2" borderId="5" xfId="0" applyNumberFormat="1" applyFont="1" applyFill="1" applyBorder="1"/>
    <xf numFmtId="165" fontId="2" fillId="0" borderId="0" xfId="0" applyNumberFormat="1" applyFont="1"/>
    <xf numFmtId="167" fontId="3" fillId="0" borderId="0" xfId="0" applyNumberFormat="1" applyFont="1"/>
    <xf numFmtId="10" fontId="3" fillId="0" borderId="0" xfId="0" applyNumberFormat="1" applyFont="1"/>
    <xf numFmtId="10" fontId="6" fillId="2" borderId="5" xfId="0" applyNumberFormat="1" applyFont="1" applyFill="1" applyBorder="1"/>
    <xf numFmtId="10" fontId="9" fillId="0" borderId="0" xfId="0" applyNumberFormat="1" applyFont="1"/>
    <xf numFmtId="0" fontId="10" fillId="0" borderId="0" xfId="0" applyFont="1" applyAlignment="1">
      <alignment horizontal="center"/>
    </xf>
    <xf numFmtId="168" fontId="6" fillId="0" borderId="5" xfId="0" applyNumberFormat="1" applyFont="1" applyBorder="1"/>
    <xf numFmtId="168" fontId="9" fillId="0" borderId="0" xfId="0" applyNumberFormat="1" applyFont="1"/>
    <xf numFmtId="168" fontId="6" fillId="0" borderId="0" xfId="0" applyNumberFormat="1" applyFont="1"/>
    <xf numFmtId="9" fontId="9" fillId="0" borderId="0" xfId="0" applyNumberFormat="1" applyFont="1"/>
    <xf numFmtId="10" fontId="3" fillId="0" borderId="5" xfId="0" applyNumberFormat="1" applyFont="1" applyBorder="1"/>
    <xf numFmtId="10" fontId="2" fillId="2" borderId="5" xfId="0" applyNumberFormat="1" applyFont="1" applyFill="1" applyBorder="1"/>
    <xf numFmtId="168" fontId="2" fillId="2" borderId="5" xfId="0" applyNumberFormat="1" applyFont="1" applyFill="1" applyBorder="1"/>
    <xf numFmtId="168" fontId="2" fillId="0" borderId="0" xfId="0" applyNumberFormat="1" applyFont="1"/>
    <xf numFmtId="10" fontId="3" fillId="2" borderId="5" xfId="0" applyNumberFormat="1" applyFont="1" applyFill="1" applyBorder="1"/>
    <xf numFmtId="168" fontId="6" fillId="2" borderId="5" xfId="0" applyNumberFormat="1" applyFont="1" applyFill="1" applyBorder="1"/>
    <xf numFmtId="9" fontId="3" fillId="0" borderId="0" xfId="0" applyNumberFormat="1" applyFont="1"/>
    <xf numFmtId="168" fontId="6" fillId="2" borderId="5" xfId="0" applyNumberFormat="1" applyFont="1" applyFill="1" applyBorder="1" applyAlignment="1">
      <alignment horizontal="right"/>
    </xf>
    <xf numFmtId="4" fontId="6" fillId="0" borderId="0" xfId="0" applyNumberFormat="1" applyFont="1"/>
    <xf numFmtId="168" fontId="6" fillId="3" borderId="21" xfId="0" applyNumberFormat="1" applyFont="1" applyFill="1" applyBorder="1" applyAlignment="1">
      <alignment horizontal="right"/>
    </xf>
    <xf numFmtId="168" fontId="6" fillId="0" borderId="0" xfId="0" applyNumberFormat="1" applyFont="1" applyAlignment="1">
      <alignment horizontal="right"/>
    </xf>
    <xf numFmtId="168" fontId="6" fillId="0" borderId="5" xfId="0" applyNumberFormat="1" applyFont="1" applyBorder="1" applyAlignment="1">
      <alignment horizontal="right"/>
    </xf>
    <xf numFmtId="168" fontId="2" fillId="2" borderId="5" xfId="0" applyNumberFormat="1" applyFont="1" applyFill="1" applyBorder="1" applyAlignment="1">
      <alignment horizontal="right"/>
    </xf>
    <xf numFmtId="168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2" borderId="5" xfId="0" applyNumberFormat="1" applyFont="1" applyFill="1" applyBorder="1"/>
    <xf numFmtId="4" fontId="3" fillId="0" borderId="0" xfId="0" applyNumberFormat="1" applyFont="1"/>
    <xf numFmtId="4" fontId="2" fillId="2" borderId="5" xfId="0" applyNumberFormat="1" applyFont="1" applyFill="1" applyBorder="1"/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65" fontId="3" fillId="2" borderId="5" xfId="0" applyNumberFormat="1" applyFont="1" applyFill="1" applyBorder="1"/>
    <xf numFmtId="9" fontId="3" fillId="2" borderId="5" xfId="0" applyNumberFormat="1" applyFont="1" applyFill="1" applyBorder="1" applyAlignment="1">
      <alignment horizontal="center"/>
    </xf>
    <xf numFmtId="2" fontId="3" fillId="2" borderId="5" xfId="0" applyNumberFormat="1" applyFont="1" applyFill="1" applyBorder="1"/>
    <xf numFmtId="9" fontId="3" fillId="0" borderId="5" xfId="0" applyNumberFormat="1" applyFont="1" applyBorder="1" applyAlignment="1">
      <alignment horizontal="center"/>
    </xf>
    <xf numFmtId="2" fontId="8" fillId="2" borderId="5" xfId="0" applyNumberFormat="1" applyFont="1" applyFill="1" applyBorder="1"/>
    <xf numFmtId="2" fontId="8" fillId="0" borderId="0" xfId="0" applyNumberFormat="1" applyFont="1"/>
    <xf numFmtId="169" fontId="3" fillId="0" borderId="0" xfId="0" applyNumberFormat="1" applyFont="1"/>
    <xf numFmtId="0" fontId="2" fillId="0" borderId="0" xfId="0" applyFont="1" applyAlignment="1">
      <alignment horizontal="right" wrapText="1"/>
    </xf>
    <xf numFmtId="9" fontId="6" fillId="0" borderId="0" xfId="0" applyNumberFormat="1" applyFont="1" applyAlignment="1">
      <alignment horizontal="center"/>
    </xf>
    <xf numFmtId="2" fontId="2" fillId="0" borderId="0" xfId="0" applyNumberFormat="1" applyFont="1"/>
    <xf numFmtId="2" fontId="3" fillId="0" borderId="5" xfId="0" applyNumberFormat="1" applyFont="1" applyBorder="1"/>
    <xf numFmtId="2" fontId="6" fillId="2" borderId="5" xfId="0" applyNumberFormat="1" applyFont="1" applyFill="1" applyBorder="1" applyAlignment="1">
      <alignment horizontal="right"/>
    </xf>
    <xf numFmtId="2" fontId="9" fillId="2" borderId="5" xfId="0" applyNumberFormat="1" applyFont="1" applyFill="1" applyBorder="1"/>
    <xf numFmtId="2" fontId="9" fillId="0" borderId="0" xfId="0" applyNumberFormat="1" applyFont="1"/>
    <xf numFmtId="0" fontId="7" fillId="0" borderId="0" xfId="0" applyFont="1"/>
    <xf numFmtId="0" fontId="2" fillId="0" borderId="2" xfId="0" applyFont="1" applyBorder="1" applyAlignment="1">
      <alignment horizontal="right" wrapText="1"/>
    </xf>
    <xf numFmtId="2" fontId="10" fillId="2" borderId="5" xfId="0" applyNumberFormat="1" applyFont="1" applyFill="1" applyBorder="1"/>
    <xf numFmtId="2" fontId="10" fillId="0" borderId="0" xfId="0" applyNumberFormat="1" applyFont="1"/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2" fontId="10" fillId="0" borderId="5" xfId="0" applyNumberFormat="1" applyFont="1" applyBorder="1"/>
    <xf numFmtId="2" fontId="2" fillId="2" borderId="5" xfId="0" applyNumberFormat="1" applyFont="1" applyFill="1" applyBorder="1"/>
    <xf numFmtId="0" fontId="12" fillId="0" borderId="5" xfId="0" applyFont="1" applyBorder="1" applyAlignment="1">
      <alignment horizontal="center" wrapText="1"/>
    </xf>
    <xf numFmtId="2" fontId="12" fillId="2" borderId="5" xfId="0" applyNumberFormat="1" applyFont="1" applyFill="1" applyBorder="1" applyAlignment="1">
      <alignment horizontal="center" wrapText="1"/>
    </xf>
    <xf numFmtId="167" fontId="13" fillId="0" borderId="5" xfId="0" applyNumberFormat="1" applyFont="1" applyBorder="1"/>
    <xf numFmtId="0" fontId="13" fillId="0" borderId="5" xfId="0" applyFont="1" applyBorder="1" applyAlignment="1">
      <alignment horizontal="left" wrapText="1"/>
    </xf>
    <xf numFmtId="167" fontId="13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10" fontId="13" fillId="0" borderId="5" xfId="0" applyNumberFormat="1" applyFont="1" applyBorder="1" applyAlignment="1">
      <alignment horizontal="center" wrapText="1"/>
    </xf>
    <xf numFmtId="167" fontId="13" fillId="0" borderId="5" xfId="0" applyNumberFormat="1" applyFont="1" applyBorder="1" applyAlignment="1">
      <alignment wrapText="1"/>
    </xf>
    <xf numFmtId="2" fontId="13" fillId="0" borderId="5" xfId="0" applyNumberFormat="1" applyFont="1" applyBorder="1"/>
    <xf numFmtId="170" fontId="3" fillId="0" borderId="0" xfId="0" applyNumberFormat="1" applyFont="1"/>
    <xf numFmtId="0" fontId="13" fillId="0" borderId="5" xfId="0" applyFont="1" applyBorder="1" applyAlignment="1">
      <alignment wrapText="1"/>
    </xf>
    <xf numFmtId="171" fontId="3" fillId="0" borderId="0" xfId="0" applyNumberFormat="1" applyFont="1"/>
    <xf numFmtId="167" fontId="12" fillId="0" borderId="5" xfId="0" applyNumberFormat="1" applyFont="1" applyBorder="1"/>
    <xf numFmtId="2" fontId="12" fillId="0" borderId="5" xfId="0" applyNumberFormat="1" applyFont="1" applyBorder="1"/>
    <xf numFmtId="0" fontId="3" fillId="3" borderId="5" xfId="0" applyFont="1" applyFill="1" applyBorder="1"/>
    <xf numFmtId="0" fontId="3" fillId="3" borderId="2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/>
    </xf>
    <xf numFmtId="2" fontId="14" fillId="3" borderId="5" xfId="0" applyNumberFormat="1" applyFont="1" applyFill="1" applyBorder="1" applyAlignment="1">
      <alignment horizontal="center"/>
    </xf>
    <xf numFmtId="4" fontId="14" fillId="3" borderId="5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wrapText="1"/>
    </xf>
    <xf numFmtId="0" fontId="15" fillId="4" borderId="21" xfId="0" applyFont="1" applyFill="1" applyBorder="1" applyAlignment="1">
      <alignment horizontal="center" wrapText="1"/>
    </xf>
    <xf numFmtId="0" fontId="8" fillId="3" borderId="25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center"/>
    </xf>
    <xf numFmtId="4" fontId="8" fillId="3" borderId="5" xfId="0" applyNumberFormat="1" applyFont="1" applyFill="1" applyBorder="1" applyAlignment="1">
      <alignment horizontal="center"/>
    </xf>
    <xf numFmtId="0" fontId="16" fillId="0" borderId="0" xfId="0" applyFont="1" applyAlignment="1">
      <alignment wrapText="1"/>
    </xf>
    <xf numFmtId="4" fontId="6" fillId="2" borderId="5" xfId="0" applyNumberFormat="1" applyFont="1" applyFill="1" applyBorder="1"/>
    <xf numFmtId="0" fontId="3" fillId="0" borderId="3" xfId="0" applyFont="1" applyBorder="1" applyAlignment="1">
      <alignment horizontal="center"/>
    </xf>
    <xf numFmtId="165" fontId="2" fillId="0" borderId="4" xfId="0" applyNumberFormat="1" applyFont="1" applyBorder="1"/>
    <xf numFmtId="2" fontId="6" fillId="2" borderId="5" xfId="0" applyNumberFormat="1" applyFont="1" applyFill="1" applyBorder="1"/>
    <xf numFmtId="2" fontId="6" fillId="0" borderId="0" xfId="0" applyNumberFormat="1" applyFont="1"/>
    <xf numFmtId="10" fontId="2" fillId="2" borderId="18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3" fillId="3" borderId="21" xfId="0" applyFont="1" applyFill="1" applyBorder="1"/>
    <xf numFmtId="168" fontId="3" fillId="2" borderId="5" xfId="0" applyNumberFormat="1" applyFont="1" applyFill="1" applyBorder="1"/>
    <xf numFmtId="168" fontId="3" fillId="0" borderId="0" xfId="0" applyNumberFormat="1" applyFont="1"/>
    <xf numFmtId="4" fontId="8" fillId="2" borderId="5" xfId="0" applyNumberFormat="1" applyFont="1" applyFill="1" applyBorder="1"/>
    <xf numFmtId="4" fontId="10" fillId="0" borderId="0" xfId="0" applyNumberFormat="1" applyFont="1"/>
    <xf numFmtId="0" fontId="8" fillId="0" borderId="8" xfId="0" applyFont="1" applyBorder="1" applyAlignment="1">
      <alignment horizontal="right"/>
    </xf>
    <xf numFmtId="4" fontId="8" fillId="0" borderId="0" xfId="0" applyNumberFormat="1" applyFont="1"/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5" fillId="0" borderId="10" xfId="0" applyFont="1" applyBorder="1"/>
    <xf numFmtId="0" fontId="2" fillId="0" borderId="11" xfId="0" applyFont="1" applyBorder="1" applyAlignment="1">
      <alignment horizontal="center" wrapText="1"/>
    </xf>
    <xf numFmtId="0" fontId="5" fillId="0" borderId="14" xfId="0" applyFont="1" applyBorder="1"/>
    <xf numFmtId="0" fontId="2" fillId="0" borderId="12" xfId="0" applyFont="1" applyBorder="1" applyAlignment="1">
      <alignment horizontal="center" wrapText="1"/>
    </xf>
    <xf numFmtId="0" fontId="5" fillId="0" borderId="13" xfId="0" applyFont="1" applyBorder="1"/>
    <xf numFmtId="0" fontId="2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/>
    <xf numFmtId="0" fontId="8" fillId="3" borderId="2" xfId="0" applyFont="1" applyFill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5" fillId="0" borderId="8" xfId="0" applyFont="1" applyBorder="1"/>
    <xf numFmtId="0" fontId="12" fillId="0" borderId="2" xfId="0" applyFont="1" applyBorder="1" applyAlignment="1">
      <alignment horizontal="center"/>
    </xf>
    <xf numFmtId="0" fontId="12" fillId="0" borderId="22" xfId="0" applyFont="1" applyBorder="1" applyAlignment="1">
      <alignment horizontal="center" wrapText="1"/>
    </xf>
    <xf numFmtId="0" fontId="5" fillId="0" borderId="23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right"/>
    </xf>
    <xf numFmtId="0" fontId="8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sqref="A1:E1"/>
    </sheetView>
  </sheetViews>
  <sheetFormatPr defaultColWidth="14.42578125" defaultRowHeight="15" customHeight="1" x14ac:dyDescent="0.25"/>
  <cols>
    <col min="1" max="1" width="20.7109375" customWidth="1"/>
    <col min="2" max="2" width="12.140625" customWidth="1"/>
    <col min="3" max="3" width="11.5703125" customWidth="1"/>
    <col min="4" max="4" width="11.85546875" customWidth="1"/>
    <col min="5" max="5" width="12.28515625" customWidth="1"/>
    <col min="6" max="6" width="11" customWidth="1"/>
    <col min="7" max="7" width="8.7109375" customWidth="1"/>
    <col min="8" max="8" width="9.28515625" customWidth="1"/>
    <col min="9" max="9" width="16.28515625" customWidth="1"/>
    <col min="10" max="11" width="15.5703125" customWidth="1"/>
    <col min="12" max="12" width="11.5703125" customWidth="1"/>
    <col min="13" max="13" width="16.85546875" customWidth="1"/>
    <col min="14" max="18" width="9.140625" customWidth="1"/>
    <col min="19" max="26" width="8.7109375" customWidth="1"/>
  </cols>
  <sheetData>
    <row r="1" spans="1:26" ht="15.75" x14ac:dyDescent="0.25">
      <c r="A1" s="180" t="s">
        <v>0</v>
      </c>
      <c r="B1" s="181"/>
      <c r="C1" s="181"/>
      <c r="D1" s="181"/>
      <c r="E1" s="18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A2" s="3"/>
      <c r="B2" s="182"/>
      <c r="C2" s="183"/>
      <c r="D2" s="18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84" t="s">
        <v>1</v>
      </c>
      <c r="B3" s="185"/>
      <c r="C3" s="185"/>
      <c r="D3" s="185"/>
      <c r="E3" s="186"/>
      <c r="F3" s="4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87" t="s">
        <v>2</v>
      </c>
      <c r="B4" s="186"/>
      <c r="C4" s="187" t="s">
        <v>3</v>
      </c>
      <c r="D4" s="185"/>
      <c r="E4" s="186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187" t="s">
        <v>4</v>
      </c>
      <c r="B5" s="186"/>
      <c r="C5" s="187" t="s">
        <v>5</v>
      </c>
      <c r="D5" s="185"/>
      <c r="E5" s="186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187" t="s">
        <v>6</v>
      </c>
      <c r="B6" s="186"/>
      <c r="C6" s="187" t="s">
        <v>7</v>
      </c>
      <c r="D6" s="185"/>
      <c r="E6" s="186"/>
      <c r="F6" s="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187" t="s">
        <v>8</v>
      </c>
      <c r="B7" s="186"/>
      <c r="C7" s="187">
        <v>5143</v>
      </c>
      <c r="D7" s="185"/>
      <c r="E7" s="186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87" t="s">
        <v>9</v>
      </c>
      <c r="B8" s="186"/>
      <c r="C8" s="6" t="s">
        <v>10</v>
      </c>
      <c r="D8" s="7"/>
      <c r="E8" s="8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187" t="s">
        <v>11</v>
      </c>
      <c r="B9" s="186"/>
      <c r="C9" s="187" t="s">
        <v>12</v>
      </c>
      <c r="D9" s="185"/>
      <c r="E9" s="186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9" t="s">
        <v>13</v>
      </c>
      <c r="B10" s="10">
        <v>220</v>
      </c>
      <c r="C10" s="188">
        <v>1653.58</v>
      </c>
      <c r="D10" s="185"/>
      <c r="E10" s="186"/>
      <c r="F10" s="5"/>
      <c r="G10" s="3"/>
      <c r="H10" s="1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5"/>
      <c r="B11" s="5"/>
      <c r="C11" s="12"/>
      <c r="D11" s="5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87" t="s">
        <v>14</v>
      </c>
      <c r="B12" s="186"/>
      <c r="C12" s="13" t="s">
        <v>15</v>
      </c>
      <c r="D12" s="13" t="s">
        <v>16</v>
      </c>
      <c r="E12" s="13" t="s">
        <v>17</v>
      </c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189"/>
      <c r="B13" s="190"/>
      <c r="C13" s="14">
        <v>1</v>
      </c>
      <c r="D13" s="15">
        <v>25.42</v>
      </c>
      <c r="E13" s="16">
        <v>0.19</v>
      </c>
      <c r="F13" s="17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87" t="s">
        <v>18</v>
      </c>
      <c r="B14" s="186"/>
      <c r="C14" s="13" t="s">
        <v>15</v>
      </c>
      <c r="D14" s="13" t="s">
        <v>16</v>
      </c>
      <c r="E14" s="13" t="s">
        <v>17</v>
      </c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91"/>
      <c r="B15" s="186"/>
      <c r="C15" s="14">
        <v>2</v>
      </c>
      <c r="D15" s="19">
        <v>6</v>
      </c>
      <c r="E15" s="20">
        <v>0.06</v>
      </c>
      <c r="F15" s="17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8"/>
      <c r="B16" s="21"/>
      <c r="C16" s="22"/>
      <c r="D16" s="19"/>
      <c r="E16" s="23"/>
      <c r="F16" s="2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18"/>
      <c r="B17" s="21"/>
      <c r="C17" s="22"/>
      <c r="D17" s="19"/>
      <c r="E17" s="23"/>
      <c r="F17" s="2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187" t="s">
        <v>19</v>
      </c>
      <c r="B18" s="186"/>
      <c r="C18" s="22"/>
      <c r="D18" s="19">
        <v>24.1</v>
      </c>
      <c r="E18" s="22"/>
      <c r="F18" s="17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/>
      <c r="B19" s="4"/>
      <c r="C19" s="25"/>
      <c r="D19" s="25"/>
      <c r="E19" s="25"/>
      <c r="F19" s="2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84" t="s">
        <v>20</v>
      </c>
      <c r="B20" s="186"/>
      <c r="C20" s="26" t="s">
        <v>21</v>
      </c>
      <c r="D20" s="26" t="s">
        <v>22</v>
      </c>
      <c r="E20" s="13" t="s">
        <v>23</v>
      </c>
      <c r="F20" s="1"/>
      <c r="G20" s="3"/>
      <c r="H20" s="4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7" t="s">
        <v>24</v>
      </c>
      <c r="B21" s="28">
        <v>12</v>
      </c>
      <c r="C21" s="29">
        <v>30</v>
      </c>
      <c r="D21" s="28">
        <v>0</v>
      </c>
      <c r="E21" s="22">
        <f>C21+D21</f>
        <v>30</v>
      </c>
      <c r="F21" s="17"/>
      <c r="G21" s="3"/>
      <c r="H21" s="3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92" t="s">
        <v>25</v>
      </c>
      <c r="B22" s="185"/>
      <c r="C22" s="186"/>
      <c r="D22" s="31"/>
      <c r="E22" s="31"/>
      <c r="F22" s="25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1" t="s">
        <v>26</v>
      </c>
      <c r="B23" s="31"/>
      <c r="C23" s="32">
        <v>0.39650000000000002</v>
      </c>
      <c r="D23" s="31"/>
      <c r="E23" s="31"/>
      <c r="F23" s="25"/>
      <c r="G23" s="3"/>
      <c r="H23" s="3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7" t="s">
        <v>27</v>
      </c>
      <c r="B24" s="31"/>
      <c r="C24" s="34">
        <v>0.39650000000000002</v>
      </c>
      <c r="D24" s="31"/>
      <c r="E24" s="31"/>
      <c r="F24" s="25"/>
      <c r="G24" s="3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87" t="s">
        <v>28</v>
      </c>
      <c r="B25" s="186"/>
      <c r="C25" s="34">
        <v>2.1600000000000001E-2</v>
      </c>
      <c r="D25" s="31"/>
      <c r="E25" s="31"/>
      <c r="F25" s="2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1" t="s">
        <v>29</v>
      </c>
      <c r="B26" s="31"/>
      <c r="C26" s="35">
        <f>(100%-(C23+C24+C25))</f>
        <v>0.18540000000000001</v>
      </c>
      <c r="D26" s="31"/>
      <c r="E26" s="31"/>
      <c r="F26" s="25"/>
      <c r="G26" s="3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6"/>
      <c r="B27" s="37"/>
      <c r="C27" s="38"/>
      <c r="D27" s="37"/>
      <c r="E27" s="37"/>
      <c r="F27" s="2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193" t="s">
        <v>30</v>
      </c>
      <c r="B28" s="194"/>
      <c r="C28" s="194"/>
      <c r="D28" s="194"/>
      <c r="E28" s="194"/>
      <c r="F28" s="39"/>
      <c r="G28" s="3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195" t="s">
        <v>6</v>
      </c>
      <c r="B29" s="195" t="s">
        <v>31</v>
      </c>
      <c r="C29" s="195" t="s">
        <v>32</v>
      </c>
      <c r="D29" s="197">
        <v>12</v>
      </c>
      <c r="E29" s="198"/>
      <c r="F29" s="40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196"/>
      <c r="B30" s="196"/>
      <c r="C30" s="196"/>
      <c r="D30" s="41" t="s">
        <v>33</v>
      </c>
      <c r="E30" s="41" t="s">
        <v>34</v>
      </c>
      <c r="F30" s="4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42" t="s">
        <v>35</v>
      </c>
      <c r="B31" s="43">
        <v>1</v>
      </c>
      <c r="C31" s="43">
        <v>30</v>
      </c>
      <c r="D31" s="44">
        <v>0.69040000000000001</v>
      </c>
      <c r="E31" s="45">
        <v>20.712299999999999</v>
      </c>
      <c r="F31" s="4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47" t="s">
        <v>36</v>
      </c>
      <c r="B32" s="43">
        <v>1</v>
      </c>
      <c r="C32" s="43">
        <v>1</v>
      </c>
      <c r="D32" s="44">
        <v>1</v>
      </c>
      <c r="E32" s="48">
        <v>0.69</v>
      </c>
      <c r="F32" s="4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47" t="s">
        <v>37</v>
      </c>
      <c r="B33" s="43">
        <v>0.16420000000000001</v>
      </c>
      <c r="C33" s="43">
        <v>15</v>
      </c>
      <c r="D33" s="44">
        <v>0.69040000000000001</v>
      </c>
      <c r="E33" s="48">
        <v>0.83009999999999995</v>
      </c>
      <c r="F33" s="4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7" t="s">
        <v>38</v>
      </c>
      <c r="B34" s="43">
        <v>1</v>
      </c>
      <c r="C34" s="43">
        <v>5</v>
      </c>
      <c r="D34" s="44">
        <v>0.69040000000000001</v>
      </c>
      <c r="E34" s="45">
        <v>2.3199999999999998</v>
      </c>
      <c r="F34" s="4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7" t="s">
        <v>39</v>
      </c>
      <c r="B35" s="43">
        <v>0.15310000000000001</v>
      </c>
      <c r="C35" s="43">
        <v>2</v>
      </c>
      <c r="D35" s="44">
        <v>1</v>
      </c>
      <c r="E35" s="45">
        <v>0.30630000000000002</v>
      </c>
      <c r="F35" s="4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47" t="s">
        <v>40</v>
      </c>
      <c r="B36" s="43">
        <v>3.0099999999999998E-2</v>
      </c>
      <c r="C36" s="43">
        <v>2</v>
      </c>
      <c r="D36" s="44">
        <v>0.69040000000000001</v>
      </c>
      <c r="E36" s="45">
        <v>4.1500000000000002E-2</v>
      </c>
      <c r="F36" s="4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47" t="s">
        <v>41</v>
      </c>
      <c r="B37" s="43">
        <v>1.6299999999999999E-2</v>
      </c>
      <c r="C37" s="43">
        <v>3</v>
      </c>
      <c r="D37" s="44">
        <v>1</v>
      </c>
      <c r="E37" s="45">
        <v>4.8899999999999999E-2</v>
      </c>
      <c r="F37" s="4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47" t="s">
        <v>42</v>
      </c>
      <c r="B38" s="43">
        <v>0.02</v>
      </c>
      <c r="C38" s="43">
        <v>1</v>
      </c>
      <c r="D38" s="44">
        <v>1</v>
      </c>
      <c r="E38" s="48">
        <v>0.02</v>
      </c>
      <c r="F38" s="4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0" t="s">
        <v>43</v>
      </c>
      <c r="B39" s="51">
        <v>4.0000000000000001E-3</v>
      </c>
      <c r="C39" s="51">
        <v>1</v>
      </c>
      <c r="D39" s="52">
        <v>1</v>
      </c>
      <c r="E39" s="53">
        <v>4.0000000000000001E-3</v>
      </c>
      <c r="F39" s="4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4" t="s">
        <v>44</v>
      </c>
      <c r="B40" s="55">
        <v>4.2000000000000003E-2</v>
      </c>
      <c r="C40" s="55">
        <v>20</v>
      </c>
      <c r="D40" s="56">
        <v>0.69040000000000001</v>
      </c>
      <c r="E40" s="57">
        <v>0.06</v>
      </c>
      <c r="F40" s="4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47" t="s">
        <v>45</v>
      </c>
      <c r="B41" s="43">
        <v>3.8E-3</v>
      </c>
      <c r="C41" s="43">
        <v>180</v>
      </c>
      <c r="D41" s="44">
        <v>0.69040000000000001</v>
      </c>
      <c r="E41" s="48">
        <v>1.3620000000000001</v>
      </c>
      <c r="F41" s="4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0" t="s">
        <v>46</v>
      </c>
      <c r="B42" s="51">
        <v>2.9999999999999997E-4</v>
      </c>
      <c r="C42" s="51">
        <v>6</v>
      </c>
      <c r="D42" s="52">
        <v>1</v>
      </c>
      <c r="E42" s="58">
        <v>1.32E-2</v>
      </c>
      <c r="F42" s="4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199" t="s">
        <v>47</v>
      </c>
      <c r="B43" s="185"/>
      <c r="C43" s="185"/>
      <c r="D43" s="186"/>
      <c r="E43" s="59">
        <f>SUM(E31:E42)</f>
        <v>26.408300000000001</v>
      </c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60"/>
      <c r="B44" s="61"/>
      <c r="C44" s="61"/>
      <c r="D44" s="61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200" t="s">
        <v>48</v>
      </c>
      <c r="B45" s="185"/>
      <c r="C45" s="186"/>
      <c r="D45" s="62">
        <v>12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201" t="s">
        <v>49</v>
      </c>
      <c r="B46" s="185"/>
      <c r="C46" s="186"/>
      <c r="D46" s="63">
        <v>252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187" t="s">
        <v>50</v>
      </c>
      <c r="B47" s="185"/>
      <c r="C47" s="186"/>
      <c r="D47" s="63">
        <v>21</v>
      </c>
      <c r="E47" s="3"/>
      <c r="F47" s="3"/>
      <c r="G47" s="3"/>
      <c r="H47" s="3"/>
      <c r="I47" s="202"/>
      <c r="J47" s="181"/>
      <c r="K47" s="181"/>
      <c r="L47" s="18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187" t="s">
        <v>51</v>
      </c>
      <c r="B48" s="185"/>
      <c r="C48" s="186"/>
      <c r="D48" s="64">
        <v>200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203" t="s">
        <v>52</v>
      </c>
      <c r="B50" s="185"/>
      <c r="C50" s="185"/>
      <c r="D50" s="185"/>
      <c r="E50" s="186"/>
      <c r="F50" s="1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67"/>
      <c r="B51" s="67"/>
      <c r="C51" s="67"/>
      <c r="D51" s="67"/>
      <c r="E51" s="67"/>
      <c r="F51" s="1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204" t="s">
        <v>53</v>
      </c>
      <c r="B52" s="185"/>
      <c r="C52" s="185"/>
      <c r="D52" s="185"/>
      <c r="E52" s="186"/>
      <c r="F52" s="1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66"/>
      <c r="B53" s="68">
        <f>D48</f>
        <v>200</v>
      </c>
      <c r="C53" s="69" t="s">
        <v>54</v>
      </c>
      <c r="D53" s="13" t="s">
        <v>55</v>
      </c>
      <c r="E53" s="13" t="s">
        <v>56</v>
      </c>
      <c r="F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205" t="s">
        <v>57</v>
      </c>
      <c r="B54" s="185"/>
      <c r="C54" s="186"/>
      <c r="D54" s="31"/>
      <c r="E54" s="70">
        <f>(C10/B10)*B53</f>
        <v>1503.2545454545455</v>
      </c>
      <c r="F54" s="71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205" t="s">
        <v>58</v>
      </c>
      <c r="B55" s="185"/>
      <c r="C55" s="186"/>
      <c r="D55" s="72">
        <v>40</v>
      </c>
      <c r="E55" s="70">
        <f>0.4*C10</f>
        <v>661.43200000000002</v>
      </c>
      <c r="F55" s="7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199" t="s">
        <v>59</v>
      </c>
      <c r="B56" s="185"/>
      <c r="C56" s="185"/>
      <c r="D56" s="186"/>
      <c r="E56" s="74">
        <f>SUM(E54:E55)</f>
        <v>2164.6865454545455</v>
      </c>
      <c r="F56" s="75"/>
      <c r="G56" s="1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203" t="s">
        <v>60</v>
      </c>
      <c r="B58" s="185"/>
      <c r="C58" s="185"/>
      <c r="D58" s="185"/>
      <c r="E58" s="186"/>
      <c r="F58" s="1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184" t="s">
        <v>61</v>
      </c>
      <c r="B59" s="185"/>
      <c r="C59" s="185"/>
      <c r="D59" s="185"/>
      <c r="E59" s="186"/>
      <c r="F59" s="4"/>
      <c r="G59" s="3"/>
      <c r="H59" s="76"/>
      <c r="I59" s="76"/>
      <c r="J59" s="11"/>
      <c r="K59" s="76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203"/>
      <c r="B60" s="185"/>
      <c r="C60" s="186"/>
      <c r="D60" s="13" t="s">
        <v>55</v>
      </c>
      <c r="E60" s="13" t="s">
        <v>56</v>
      </c>
      <c r="F60" s="1"/>
      <c r="G60" s="3"/>
      <c r="H60" s="11"/>
      <c r="I60" s="11"/>
      <c r="J60" s="77"/>
      <c r="K60" s="3"/>
      <c r="L60" s="3"/>
      <c r="M60" s="76"/>
      <c r="N60" s="3"/>
      <c r="O60" s="3"/>
      <c r="P60" s="3"/>
      <c r="Q60" s="3"/>
      <c r="R60" s="77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192" t="s">
        <v>62</v>
      </c>
      <c r="B61" s="185"/>
      <c r="C61" s="186"/>
      <c r="D61" s="78">
        <f>1/12</f>
        <v>8.3333333333333329E-2</v>
      </c>
      <c r="E61" s="70">
        <f>E56*D61</f>
        <v>180.39054545454545</v>
      </c>
      <c r="F61" s="73"/>
      <c r="G61" s="7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187" t="s">
        <v>63</v>
      </c>
      <c r="B62" s="185"/>
      <c r="C62" s="186"/>
      <c r="D62" s="78">
        <v>0.33329999999999999</v>
      </c>
      <c r="E62" s="70">
        <f>(E56*D62)/12</f>
        <v>60.1241688</v>
      </c>
      <c r="F62" s="73"/>
      <c r="G62" s="7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199" t="s">
        <v>47</v>
      </c>
      <c r="B63" s="185"/>
      <c r="C63" s="185"/>
      <c r="D63" s="186"/>
      <c r="E63" s="74">
        <f>SUM(E61:E62)</f>
        <v>240.51471425454545</v>
      </c>
      <c r="F63" s="75"/>
      <c r="G63" s="3"/>
      <c r="H63" s="3"/>
      <c r="I63" s="3"/>
      <c r="J63" s="3"/>
      <c r="K63" s="3"/>
      <c r="L63" s="77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25"/>
      <c r="B64" s="25"/>
      <c r="C64" s="25"/>
      <c r="D64" s="25"/>
      <c r="E64" s="25"/>
      <c r="F64" s="2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184" t="s">
        <v>64</v>
      </c>
      <c r="B65" s="185"/>
      <c r="C65" s="185"/>
      <c r="D65" s="185"/>
      <c r="E65" s="186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187" t="s">
        <v>65</v>
      </c>
      <c r="B66" s="186"/>
      <c r="C66" s="70">
        <f>E56+E63</f>
        <v>2405.2012597090911</v>
      </c>
      <c r="D66" s="13" t="s">
        <v>55</v>
      </c>
      <c r="E66" s="13" t="s">
        <v>56</v>
      </c>
      <c r="F66" s="80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187" t="s">
        <v>66</v>
      </c>
      <c r="B67" s="185"/>
      <c r="C67" s="186"/>
      <c r="D67" s="35">
        <v>0.2</v>
      </c>
      <c r="E67" s="81">
        <f t="shared" ref="E67:E73" si="0">$C$66*D67</f>
        <v>481.04025194181827</v>
      </c>
      <c r="F67" s="8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187" t="s">
        <v>67</v>
      </c>
      <c r="B68" s="185"/>
      <c r="C68" s="186"/>
      <c r="D68" s="35">
        <v>2.5000000000000001E-2</v>
      </c>
      <c r="E68" s="81">
        <f t="shared" si="0"/>
        <v>60.130031492727284</v>
      </c>
      <c r="F68" s="8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187" t="s">
        <v>68</v>
      </c>
      <c r="B69" s="185"/>
      <c r="C69" s="186"/>
      <c r="D69" s="35">
        <v>0.06</v>
      </c>
      <c r="E69" s="81">
        <f t="shared" si="0"/>
        <v>144.31207558254548</v>
      </c>
      <c r="F69" s="82"/>
      <c r="G69" s="8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187" t="s">
        <v>69</v>
      </c>
      <c r="B70" s="185"/>
      <c r="C70" s="186"/>
      <c r="D70" s="35">
        <v>1.4999999999999999E-2</v>
      </c>
      <c r="E70" s="81">
        <f t="shared" si="0"/>
        <v>36.078018895636369</v>
      </c>
      <c r="F70" s="8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187" t="s">
        <v>70</v>
      </c>
      <c r="B71" s="185"/>
      <c r="C71" s="186"/>
      <c r="D71" s="85">
        <v>0.01</v>
      </c>
      <c r="E71" s="81">
        <f t="shared" si="0"/>
        <v>24.052012597090911</v>
      </c>
      <c r="F71" s="8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187" t="s">
        <v>71</v>
      </c>
      <c r="B72" s="185"/>
      <c r="C72" s="186"/>
      <c r="D72" s="85">
        <v>6.0000000000000001E-3</v>
      </c>
      <c r="E72" s="81">
        <f t="shared" si="0"/>
        <v>14.431207558254547</v>
      </c>
      <c r="F72" s="8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187" t="s">
        <v>72</v>
      </c>
      <c r="B73" s="185"/>
      <c r="C73" s="186"/>
      <c r="D73" s="85">
        <v>2E-3</v>
      </c>
      <c r="E73" s="81">
        <f t="shared" si="0"/>
        <v>4.8104025194181821</v>
      </c>
      <c r="F73" s="8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199" t="s">
        <v>73</v>
      </c>
      <c r="B74" s="185"/>
      <c r="C74" s="186"/>
      <c r="D74" s="86">
        <f t="shared" ref="D74:E74" si="1">SUM(D67:D73)</f>
        <v>0.31800000000000006</v>
      </c>
      <c r="E74" s="87">
        <f t="shared" si="1"/>
        <v>764.85400058749099</v>
      </c>
      <c r="F74" s="8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187" t="s">
        <v>74</v>
      </c>
      <c r="B75" s="185"/>
      <c r="C75" s="186"/>
      <c r="D75" s="89">
        <v>0.08</v>
      </c>
      <c r="E75" s="90">
        <f>C66*D75</f>
        <v>192.41610077672729</v>
      </c>
      <c r="F75" s="82"/>
      <c r="G75" s="84"/>
      <c r="H75" s="3"/>
      <c r="I75" s="3"/>
      <c r="J75" s="91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199" t="s">
        <v>47</v>
      </c>
      <c r="B76" s="185"/>
      <c r="C76" s="186"/>
      <c r="D76" s="86">
        <f t="shared" ref="D76:E76" si="2">SUM(D74:D75)</f>
        <v>0.39800000000000008</v>
      </c>
      <c r="E76" s="87">
        <f t="shared" si="2"/>
        <v>957.27010136421825</v>
      </c>
      <c r="F76" s="8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25"/>
      <c r="B77" s="25"/>
      <c r="C77" s="25"/>
      <c r="D77" s="25"/>
      <c r="E77" s="25"/>
      <c r="F77" s="2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184" t="s">
        <v>75</v>
      </c>
      <c r="B78" s="185"/>
      <c r="C78" s="185"/>
      <c r="D78" s="185"/>
      <c r="E78" s="186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210"/>
      <c r="B79" s="185"/>
      <c r="C79" s="185"/>
      <c r="D79" s="186"/>
      <c r="E79" s="13" t="s">
        <v>56</v>
      </c>
      <c r="F79" s="1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187" t="s">
        <v>76</v>
      </c>
      <c r="B80" s="185"/>
      <c r="C80" s="185"/>
      <c r="D80" s="186"/>
      <c r="E80" s="92">
        <f>(D15*C15*D47)-(0.06*E54)</f>
        <v>161.80472727272729</v>
      </c>
      <c r="F80" s="93"/>
      <c r="G80" s="9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187" t="s">
        <v>77</v>
      </c>
      <c r="B81" s="185"/>
      <c r="C81" s="185"/>
      <c r="D81" s="186"/>
      <c r="E81" s="92">
        <f>((C13*D13)*D47)-(((C13*D13)*D47)*E13)</f>
        <v>432.39420000000007</v>
      </c>
      <c r="F81" s="9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187" t="s">
        <v>78</v>
      </c>
      <c r="B82" s="185"/>
      <c r="C82" s="185"/>
      <c r="D82" s="186"/>
      <c r="E82" s="92">
        <f>D18</f>
        <v>24.1</v>
      </c>
      <c r="F82" s="9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187" t="s">
        <v>79</v>
      </c>
      <c r="B83" s="185"/>
      <c r="C83" s="185"/>
      <c r="D83" s="186"/>
      <c r="E83" s="96"/>
      <c r="F83" s="9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187" t="s">
        <v>80</v>
      </c>
      <c r="B84" s="185"/>
      <c r="C84" s="185"/>
      <c r="D84" s="186"/>
      <c r="E84" s="96"/>
      <c r="F84" s="9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199" t="s">
        <v>47</v>
      </c>
      <c r="B85" s="185"/>
      <c r="C85" s="185"/>
      <c r="D85" s="186"/>
      <c r="E85" s="97">
        <f>SUM(E80:E84)</f>
        <v>618.29892727272738</v>
      </c>
      <c r="F85" s="9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99"/>
      <c r="B86" s="99"/>
      <c r="C86" s="99"/>
      <c r="D86" s="99"/>
      <c r="E86" s="98"/>
      <c r="F86" s="9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203" t="s">
        <v>81</v>
      </c>
      <c r="B87" s="185"/>
      <c r="C87" s="185"/>
      <c r="D87" s="185"/>
      <c r="E87" s="186"/>
      <c r="F87" s="1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203"/>
      <c r="B88" s="185"/>
      <c r="C88" s="185"/>
      <c r="D88" s="186"/>
      <c r="E88" s="13" t="s">
        <v>56</v>
      </c>
      <c r="F88" s="1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187" t="s">
        <v>61</v>
      </c>
      <c r="B89" s="185"/>
      <c r="C89" s="185"/>
      <c r="D89" s="186"/>
      <c r="E89" s="100">
        <f>E63</f>
        <v>240.51471425454545</v>
      </c>
      <c r="F89" s="101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187" t="s">
        <v>82</v>
      </c>
      <c r="B90" s="185"/>
      <c r="C90" s="185"/>
      <c r="D90" s="186"/>
      <c r="E90" s="100">
        <f>E76</f>
        <v>957.27010136421825</v>
      </c>
      <c r="F90" s="101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187" t="s">
        <v>75</v>
      </c>
      <c r="B91" s="185"/>
      <c r="C91" s="185"/>
      <c r="D91" s="186"/>
      <c r="E91" s="100">
        <f>E85</f>
        <v>618.29892727272738</v>
      </c>
      <c r="F91" s="101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199" t="s">
        <v>83</v>
      </c>
      <c r="B92" s="185"/>
      <c r="C92" s="185"/>
      <c r="D92" s="186"/>
      <c r="E92" s="102">
        <f>SUM(E89:E91)</f>
        <v>1816.0837428914911</v>
      </c>
      <c r="F92" s="103"/>
      <c r="G92" s="30"/>
      <c r="H92" s="30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25"/>
      <c r="B93" s="25"/>
      <c r="C93" s="25"/>
      <c r="D93" s="25"/>
      <c r="E93" s="25"/>
      <c r="F93" s="2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03" t="s">
        <v>84</v>
      </c>
      <c r="B94" s="185"/>
      <c r="C94" s="185"/>
      <c r="D94" s="185"/>
      <c r="E94" s="186"/>
      <c r="F94" s="1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66"/>
      <c r="B95" s="104"/>
      <c r="C95" s="104"/>
      <c r="D95" s="104"/>
      <c r="E95" s="105"/>
      <c r="F95" s="1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5">
      <c r="A96" s="208" t="s">
        <v>85</v>
      </c>
      <c r="B96" s="185"/>
      <c r="C96" s="186"/>
      <c r="D96" s="106" t="s">
        <v>55</v>
      </c>
      <c r="E96" s="107" t="s">
        <v>56</v>
      </c>
      <c r="F96" s="108"/>
      <c r="G96" s="3"/>
      <c r="H96" s="3"/>
      <c r="I96" s="10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187" t="s">
        <v>86</v>
      </c>
      <c r="B97" s="185"/>
      <c r="C97" s="186"/>
      <c r="D97" s="27"/>
      <c r="E97" s="110">
        <f>((E56+(E92-E74))/$D45)*$C23</f>
        <v>106.25923400802195</v>
      </c>
      <c r="F97" s="11"/>
      <c r="G97" s="30"/>
      <c r="H97" s="30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211" t="s">
        <v>87</v>
      </c>
      <c r="B98" s="185"/>
      <c r="C98" s="186"/>
      <c r="D98" s="111">
        <v>0.08</v>
      </c>
      <c r="E98" s="112">
        <f>E97*D98</f>
        <v>8.5007387206417562</v>
      </c>
      <c r="F98" s="11"/>
      <c r="G98" s="3"/>
      <c r="H98" s="3"/>
      <c r="I98" s="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211" t="s">
        <v>88</v>
      </c>
      <c r="B99" s="185"/>
      <c r="C99" s="186"/>
      <c r="D99" s="111">
        <v>0.4</v>
      </c>
      <c r="E99" s="112">
        <f>(((((E56+E63)/C21)*E21)*D98)*D99)*C23</f>
        <v>30.517193583188956</v>
      </c>
      <c r="F99" s="11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12" t="s">
        <v>89</v>
      </c>
      <c r="B100" s="185"/>
      <c r="C100" s="186"/>
      <c r="D100" s="113"/>
      <c r="E100" s="114">
        <f>SUM(E97:E99)</f>
        <v>145.27716631185268</v>
      </c>
      <c r="F100" s="115"/>
      <c r="G100" s="3"/>
      <c r="H100" s="116"/>
      <c r="I100" s="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117"/>
      <c r="B101" s="117"/>
      <c r="C101" s="117"/>
      <c r="D101" s="118"/>
      <c r="E101" s="119"/>
      <c r="F101" s="11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08" t="s">
        <v>90</v>
      </c>
      <c r="B102" s="185"/>
      <c r="C102" s="186"/>
      <c r="D102" s="113"/>
      <c r="E102" s="120"/>
      <c r="F102" s="11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187" t="s">
        <v>91</v>
      </c>
      <c r="B103" s="185"/>
      <c r="C103" s="186"/>
      <c r="D103" s="27"/>
      <c r="E103" s="121">
        <f>((((E92+E56)/C21)*7)/B21)*C24</f>
        <v>30.690633153623398</v>
      </c>
      <c r="F103" s="11"/>
      <c r="G103" s="3"/>
      <c r="H103" s="3"/>
      <c r="I103" s="6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11" t="s">
        <v>92</v>
      </c>
      <c r="B104" s="185"/>
      <c r="C104" s="186"/>
      <c r="D104" s="89">
        <f>D76</f>
        <v>0.39800000000000008</v>
      </c>
      <c r="E104" s="121">
        <f>E103*D104</f>
        <v>12.214871995142115</v>
      </c>
      <c r="F104" s="11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11" t="s">
        <v>93</v>
      </c>
      <c r="B105" s="185"/>
      <c r="C105" s="186"/>
      <c r="D105" s="27"/>
      <c r="E105" s="112">
        <f>(((((E56+E63)/C21)*E21)*D98)*D99)*C24</f>
        <v>30.517193583188956</v>
      </c>
      <c r="F105" s="11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12" t="s">
        <v>94</v>
      </c>
      <c r="B106" s="185"/>
      <c r="C106" s="186"/>
      <c r="D106" s="27"/>
      <c r="E106" s="114">
        <f>SUM(E103:E105)</f>
        <v>73.422698731954469</v>
      </c>
      <c r="F106" s="11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117"/>
      <c r="B107" s="117"/>
      <c r="C107" s="117"/>
      <c r="D107" s="25"/>
      <c r="E107" s="119"/>
      <c r="F107" s="11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13" t="s">
        <v>95</v>
      </c>
      <c r="B108" s="185"/>
      <c r="C108" s="186"/>
      <c r="D108" s="31"/>
      <c r="E108" s="105" t="s">
        <v>56</v>
      </c>
      <c r="F108" s="1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14" t="s">
        <v>96</v>
      </c>
      <c r="B109" s="185"/>
      <c r="C109" s="186"/>
      <c r="D109" s="31"/>
      <c r="E109" s="122">
        <f>-E63*C25</f>
        <v>-5.1951178278981818</v>
      </c>
      <c r="F109" s="123"/>
      <c r="G109" s="3"/>
      <c r="H109" s="12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15" t="s">
        <v>97</v>
      </c>
      <c r="B110" s="185"/>
      <c r="C110" s="186"/>
      <c r="D110" s="59"/>
      <c r="E110" s="126">
        <f>SUM(E109)</f>
        <v>-5.1951178278981818</v>
      </c>
      <c r="F110" s="12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125"/>
      <c r="B111" s="128"/>
      <c r="C111" s="129"/>
      <c r="D111" s="59"/>
      <c r="E111" s="130"/>
      <c r="F111" s="12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16" t="s">
        <v>98</v>
      </c>
      <c r="B112" s="185"/>
      <c r="C112" s="185"/>
      <c r="D112" s="186"/>
      <c r="E112" s="105" t="s">
        <v>56</v>
      </c>
      <c r="F112" s="1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187" t="s">
        <v>85</v>
      </c>
      <c r="B113" s="185"/>
      <c r="C113" s="185"/>
      <c r="D113" s="186"/>
      <c r="E113" s="114">
        <f>E100</f>
        <v>145.27716631185268</v>
      </c>
      <c r="F113" s="11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187" t="s">
        <v>90</v>
      </c>
      <c r="B114" s="185"/>
      <c r="C114" s="185"/>
      <c r="D114" s="186"/>
      <c r="E114" s="114">
        <f>E106</f>
        <v>73.422698731954469</v>
      </c>
      <c r="F114" s="11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11" t="s">
        <v>95</v>
      </c>
      <c r="B115" s="185"/>
      <c r="C115" s="185"/>
      <c r="D115" s="186"/>
      <c r="E115" s="114">
        <f>E110</f>
        <v>-5.1951178278981818</v>
      </c>
      <c r="F115" s="12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199" t="s">
        <v>99</v>
      </c>
      <c r="B116" s="185"/>
      <c r="C116" s="186"/>
      <c r="D116" s="31"/>
      <c r="E116" s="131">
        <f>SUM(E113:E115)</f>
        <v>213.50474721590899</v>
      </c>
      <c r="F116" s="119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5"/>
      <c r="B117" s="25"/>
      <c r="C117" s="25"/>
      <c r="D117" s="25"/>
      <c r="E117" s="25"/>
      <c r="F117" s="2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03" t="s">
        <v>100</v>
      </c>
      <c r="B118" s="185"/>
      <c r="C118" s="185"/>
      <c r="D118" s="185"/>
      <c r="E118" s="186"/>
      <c r="F118" s="1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17" t="s">
        <v>101</v>
      </c>
      <c r="B119" s="218"/>
      <c r="C119" s="218"/>
      <c r="D119" s="218"/>
      <c r="E119" s="190"/>
      <c r="F119" s="4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19" t="s">
        <v>102</v>
      </c>
      <c r="B120" s="185"/>
      <c r="C120" s="185"/>
      <c r="D120" s="185"/>
      <c r="E120" s="185"/>
      <c r="F120" s="3"/>
      <c r="G120" s="3"/>
      <c r="H120" s="30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" customHeight="1" x14ac:dyDescent="0.25">
      <c r="A121" s="132" t="s">
        <v>6</v>
      </c>
      <c r="B121" s="220" t="s">
        <v>31</v>
      </c>
      <c r="C121" s="220" t="s">
        <v>32</v>
      </c>
      <c r="D121" s="222" t="s">
        <v>103</v>
      </c>
      <c r="E121" s="18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 x14ac:dyDescent="0.25">
      <c r="A122" s="133">
        <f>(E56+E92+E116)/D47</f>
        <v>199.72738264580693</v>
      </c>
      <c r="B122" s="221"/>
      <c r="C122" s="221"/>
      <c r="D122" s="132" t="s">
        <v>33</v>
      </c>
      <c r="E122" s="132" t="s">
        <v>34</v>
      </c>
      <c r="F122" s="134" t="s">
        <v>104</v>
      </c>
      <c r="G122" s="3"/>
      <c r="H122" s="3"/>
      <c r="I122" s="30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135" t="s">
        <v>35</v>
      </c>
      <c r="B123" s="136">
        <v>1</v>
      </c>
      <c r="C123" s="137">
        <v>30</v>
      </c>
      <c r="D123" s="138">
        <v>0.69040000000000001</v>
      </c>
      <c r="E123" s="139">
        <f t="shared" ref="E123:E131" si="3">(B123*C123)*D123</f>
        <v>20.712</v>
      </c>
      <c r="F123" s="140">
        <f>(A122*E123)/12</f>
        <v>344.72946244666269</v>
      </c>
      <c r="G123" s="3"/>
      <c r="H123" s="3"/>
      <c r="I123" s="14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" customHeight="1" x14ac:dyDescent="0.25">
      <c r="A124" s="142" t="s">
        <v>36</v>
      </c>
      <c r="B124" s="136">
        <v>1</v>
      </c>
      <c r="C124" s="137">
        <v>1</v>
      </c>
      <c r="D124" s="138">
        <v>1</v>
      </c>
      <c r="E124" s="139">
        <f t="shared" si="3"/>
        <v>1</v>
      </c>
      <c r="F124" s="140">
        <f>(A122*E124)/12</f>
        <v>16.643948553817243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142" t="s">
        <v>37</v>
      </c>
      <c r="B125" s="137">
        <v>0.16420000000000001</v>
      </c>
      <c r="C125" s="137">
        <v>15</v>
      </c>
      <c r="D125" s="138">
        <v>0.69040000000000001</v>
      </c>
      <c r="E125" s="139">
        <f t="shared" si="3"/>
        <v>1.7004552000000002</v>
      </c>
      <c r="F125" s="140">
        <f>(A122*E125)/12</f>
        <v>28.302288866871013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142" t="s">
        <v>38</v>
      </c>
      <c r="B126" s="136">
        <v>1</v>
      </c>
      <c r="C126" s="137">
        <v>5</v>
      </c>
      <c r="D126" s="138">
        <v>0.69040000000000001</v>
      </c>
      <c r="E126" s="139">
        <f t="shared" si="3"/>
        <v>3.452</v>
      </c>
      <c r="F126" s="140">
        <f>(A122*E126)/12</f>
        <v>57.454910407777128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142" t="s">
        <v>39</v>
      </c>
      <c r="B127" s="137">
        <v>0.15310000000000001</v>
      </c>
      <c r="C127" s="137">
        <v>2</v>
      </c>
      <c r="D127" s="138">
        <v>1</v>
      </c>
      <c r="E127" s="139">
        <f t="shared" si="3"/>
        <v>0.30620000000000003</v>
      </c>
      <c r="F127" s="140">
        <f>(A122*E127)/12</f>
        <v>5.0963770471788408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142" t="s">
        <v>40</v>
      </c>
      <c r="B128" s="137">
        <v>3.0099999999999998E-2</v>
      </c>
      <c r="C128" s="137">
        <v>2</v>
      </c>
      <c r="D128" s="138">
        <v>0.69040000000000001</v>
      </c>
      <c r="E128" s="139">
        <f t="shared" si="3"/>
        <v>4.1562080000000001E-2</v>
      </c>
      <c r="F128" s="140">
        <f>(A122*E128)/12</f>
        <v>0.69175712130963662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142" t="s">
        <v>41</v>
      </c>
      <c r="B129" s="137">
        <v>1.6299999999999999E-2</v>
      </c>
      <c r="C129" s="137">
        <v>3</v>
      </c>
      <c r="D129" s="138">
        <v>1</v>
      </c>
      <c r="E129" s="139">
        <f t="shared" si="3"/>
        <v>4.8899999999999999E-2</v>
      </c>
      <c r="F129" s="140">
        <f>(A122*E129)/12</f>
        <v>0.81388908428166318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142" t="s">
        <v>42</v>
      </c>
      <c r="B130" s="136">
        <v>0.02</v>
      </c>
      <c r="C130" s="137">
        <v>1</v>
      </c>
      <c r="D130" s="138">
        <v>1</v>
      </c>
      <c r="E130" s="139">
        <f t="shared" si="3"/>
        <v>0.02</v>
      </c>
      <c r="F130" s="140">
        <f>(A122*E130)/12</f>
        <v>0.3328789710763449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142" t="s">
        <v>43</v>
      </c>
      <c r="B131" s="136">
        <v>4.0000000000000001E-3</v>
      </c>
      <c r="C131" s="137">
        <v>1</v>
      </c>
      <c r="D131" s="138">
        <v>1</v>
      </c>
      <c r="E131" s="139">
        <f t="shared" si="3"/>
        <v>4.0000000000000001E-3</v>
      </c>
      <c r="F131" s="140">
        <f>(A122*E131)/12</f>
        <v>6.6575794215268977E-2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142" t="s">
        <v>44</v>
      </c>
      <c r="B132" s="136">
        <v>4.2000000000000003E-2</v>
      </c>
      <c r="C132" s="137">
        <v>20</v>
      </c>
      <c r="D132" s="138">
        <v>0.69040000000000001</v>
      </c>
      <c r="E132" s="139">
        <v>0.06</v>
      </c>
      <c r="F132" s="140">
        <f>(A122*E132)/12</f>
        <v>0.99863691322903458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142" t="s">
        <v>45</v>
      </c>
      <c r="B133" s="137">
        <v>3.8E-3</v>
      </c>
      <c r="C133" s="137">
        <v>180</v>
      </c>
      <c r="D133" s="138">
        <v>0.69040000000000001</v>
      </c>
      <c r="E133" s="139">
        <v>1.3620000000000001</v>
      </c>
      <c r="F133" s="140">
        <f>(A122*E133)/12</f>
        <v>22.66905793029909</v>
      </c>
      <c r="G133" s="3"/>
      <c r="H133" s="14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142" t="s">
        <v>46</v>
      </c>
      <c r="B134" s="137">
        <v>2.9999999999999997E-4</v>
      </c>
      <c r="C134" s="137">
        <v>6</v>
      </c>
      <c r="D134" s="138">
        <v>1</v>
      </c>
      <c r="E134" s="139">
        <v>1.32E-2</v>
      </c>
      <c r="F134" s="140">
        <f>(A122*E134)/12</f>
        <v>0.21970012091038763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23" t="s">
        <v>47</v>
      </c>
      <c r="B135" s="185"/>
      <c r="C135" s="185"/>
      <c r="D135" s="186"/>
      <c r="E135" s="144">
        <f t="shared" ref="E135:F135" si="4">SUM(E123:E134)</f>
        <v>28.72031728</v>
      </c>
      <c r="F135" s="145">
        <f t="shared" si="4"/>
        <v>478.01948325762839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24" t="s">
        <v>105</v>
      </c>
      <c r="B136" s="185"/>
      <c r="C136" s="185"/>
      <c r="D136" s="185"/>
      <c r="E136" s="186"/>
      <c r="F136" s="1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06" t="s">
        <v>106</v>
      </c>
      <c r="B137" s="185"/>
      <c r="C137" s="185"/>
      <c r="D137" s="186"/>
      <c r="E137" s="146"/>
      <c r="F137" s="2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147" t="s">
        <v>107</v>
      </c>
      <c r="B138" s="147" t="s">
        <v>108</v>
      </c>
      <c r="C138" s="148" t="s">
        <v>104</v>
      </c>
      <c r="D138" s="148" t="s">
        <v>109</v>
      </c>
      <c r="E138" s="149"/>
      <c r="F138" s="1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150" t="s">
        <v>110</v>
      </c>
      <c r="B139" s="151">
        <v>2</v>
      </c>
      <c r="C139" s="151">
        <v>33.76</v>
      </c>
      <c r="D139" s="152">
        <f t="shared" ref="D139:D143" si="5">C139*B139</f>
        <v>67.52</v>
      </c>
      <c r="E139" s="153"/>
      <c r="F139" s="1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150" t="s">
        <v>111</v>
      </c>
      <c r="B140" s="151">
        <v>2</v>
      </c>
      <c r="C140" s="151">
        <v>20.34</v>
      </c>
      <c r="D140" s="152">
        <f t="shared" si="5"/>
        <v>40.68</v>
      </c>
      <c r="E140" s="153"/>
      <c r="F140" s="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.75" customHeight="1" x14ac:dyDescent="0.25">
      <c r="A141" s="154" t="s">
        <v>112</v>
      </c>
      <c r="B141" s="155">
        <v>2</v>
      </c>
      <c r="C141" s="152">
        <v>54.06</v>
      </c>
      <c r="D141" s="152">
        <f t="shared" si="5"/>
        <v>108.12</v>
      </c>
      <c r="E141" s="153"/>
      <c r="F141" s="93"/>
      <c r="G141" s="3"/>
      <c r="H141" s="3"/>
      <c r="I141" s="15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.75" customHeight="1" x14ac:dyDescent="0.25">
      <c r="A142" s="154" t="s">
        <v>113</v>
      </c>
      <c r="B142" s="155">
        <v>2</v>
      </c>
      <c r="C142" s="152">
        <v>48.14</v>
      </c>
      <c r="D142" s="152">
        <f t="shared" si="5"/>
        <v>96.28</v>
      </c>
      <c r="E142" s="153"/>
      <c r="F142" s="93"/>
      <c r="G142" s="3"/>
      <c r="H142" s="3"/>
      <c r="I142" s="15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.75" customHeight="1" x14ac:dyDescent="0.25">
      <c r="A143" s="154" t="s">
        <v>114</v>
      </c>
      <c r="B143" s="155">
        <v>40</v>
      </c>
      <c r="C143" s="152">
        <v>3.57</v>
      </c>
      <c r="D143" s="152">
        <f t="shared" si="5"/>
        <v>142.79999999999998</v>
      </c>
      <c r="E143" s="153"/>
      <c r="F143" s="93"/>
      <c r="G143" s="3"/>
      <c r="H143" s="3"/>
      <c r="I143" s="15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157" t="s">
        <v>115</v>
      </c>
      <c r="B144" s="158"/>
      <c r="C144" s="158"/>
      <c r="D144" s="152">
        <f>SUM(D139:D143)</f>
        <v>455.4</v>
      </c>
      <c r="E144" s="159">
        <f>D144/12</f>
        <v>37.949999999999996</v>
      </c>
      <c r="F144" s="103"/>
      <c r="G144" s="3"/>
      <c r="H144" s="3"/>
      <c r="I144" s="160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99"/>
      <c r="B145" s="99"/>
      <c r="C145" s="99"/>
      <c r="D145" s="99"/>
      <c r="E145" s="103"/>
      <c r="F145" s="103"/>
      <c r="G145" s="3"/>
      <c r="H145" s="3"/>
      <c r="I145" s="160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99"/>
      <c r="B146" s="99"/>
      <c r="C146" s="99"/>
      <c r="D146" s="99"/>
      <c r="E146" s="25"/>
      <c r="F146" s="2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03" t="s">
        <v>116</v>
      </c>
      <c r="B147" s="185"/>
      <c r="C147" s="185"/>
      <c r="D147" s="186"/>
      <c r="E147" s="13" t="s">
        <v>56</v>
      </c>
      <c r="F147" s="1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187" t="s">
        <v>117</v>
      </c>
      <c r="B148" s="185"/>
      <c r="C148" s="185"/>
      <c r="D148" s="186"/>
      <c r="E148" s="161">
        <f>E56</f>
        <v>2164.6865454545455</v>
      </c>
      <c r="F148" s="9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187" t="s">
        <v>118</v>
      </c>
      <c r="B149" s="185"/>
      <c r="C149" s="185"/>
      <c r="D149" s="186"/>
      <c r="E149" s="161">
        <f>E92</f>
        <v>1816.0837428914911</v>
      </c>
      <c r="F149" s="9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187" t="s">
        <v>119</v>
      </c>
      <c r="B150" s="185"/>
      <c r="C150" s="185"/>
      <c r="D150" s="186"/>
      <c r="E150" s="161">
        <f>E116</f>
        <v>213.50474721590899</v>
      </c>
      <c r="F150" s="9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187" t="s">
        <v>120</v>
      </c>
      <c r="B151" s="185"/>
      <c r="C151" s="185"/>
      <c r="D151" s="186"/>
      <c r="E151" s="161">
        <f>F135</f>
        <v>478.01948325762839</v>
      </c>
      <c r="F151" s="9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187" t="s">
        <v>121</v>
      </c>
      <c r="B152" s="185"/>
      <c r="C152" s="185"/>
      <c r="D152" s="186"/>
      <c r="E152" s="161">
        <f>E144</f>
        <v>37.949999999999996</v>
      </c>
      <c r="F152" s="9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199" t="s">
        <v>115</v>
      </c>
      <c r="B153" s="185"/>
      <c r="C153" s="185"/>
      <c r="D153" s="186"/>
      <c r="E153" s="102">
        <f>SUM(E148:E152)</f>
        <v>4710.2445188195734</v>
      </c>
      <c r="F153" s="10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03" t="s">
        <v>122</v>
      </c>
      <c r="B155" s="185"/>
      <c r="C155" s="185"/>
      <c r="D155" s="185"/>
      <c r="E155" s="186"/>
      <c r="F155" s="1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192"/>
      <c r="B156" s="186"/>
      <c r="C156" s="13" t="s">
        <v>123</v>
      </c>
      <c r="D156" s="13" t="s">
        <v>124</v>
      </c>
      <c r="E156" s="13" t="s">
        <v>56</v>
      </c>
      <c r="F156" s="1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187" t="s">
        <v>125</v>
      </c>
      <c r="B157" s="186"/>
      <c r="C157" s="70">
        <f>E153</f>
        <v>4710.2445188195734</v>
      </c>
      <c r="D157" s="35">
        <v>0.05</v>
      </c>
      <c r="E157" s="70">
        <f t="shared" ref="E157:E158" si="6">C157*D157</f>
        <v>235.51222594097868</v>
      </c>
      <c r="F157" s="71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187" t="s">
        <v>126</v>
      </c>
      <c r="B158" s="186"/>
      <c r="C158" s="70">
        <f>E153+E157</f>
        <v>4945.7567447605525</v>
      </c>
      <c r="D158" s="35">
        <v>0.1</v>
      </c>
      <c r="E158" s="70">
        <f t="shared" si="6"/>
        <v>494.57567447605527</v>
      </c>
      <c r="F158" s="71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18"/>
      <c r="B159" s="162"/>
      <c r="C159" s="162"/>
      <c r="D159" s="162"/>
      <c r="E159" s="163"/>
      <c r="F159" s="71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184" t="s">
        <v>127</v>
      </c>
      <c r="B160" s="185"/>
      <c r="C160" s="185"/>
      <c r="D160" s="185"/>
      <c r="E160" s="186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187" t="s">
        <v>128</v>
      </c>
      <c r="B161" s="186"/>
      <c r="C161" s="161">
        <f t="shared" ref="C161:C163" si="7">($C$158+$E$158)/((100-($D$164*100))/100)</f>
        <v>6199.8090247710634</v>
      </c>
      <c r="D161" s="35">
        <v>1.6500000000000001E-2</v>
      </c>
      <c r="E161" s="164">
        <f t="shared" ref="E161:E163" si="8">C161*D161</f>
        <v>102.29684890872255</v>
      </c>
      <c r="F161" s="16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187" t="s">
        <v>129</v>
      </c>
      <c r="B162" s="186"/>
      <c r="C162" s="161">
        <f t="shared" si="7"/>
        <v>6199.8090247710634</v>
      </c>
      <c r="D162" s="35">
        <v>7.5999999999999998E-2</v>
      </c>
      <c r="E162" s="164">
        <f t="shared" si="8"/>
        <v>471.1854858826008</v>
      </c>
      <c r="F162" s="16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187" t="s">
        <v>130</v>
      </c>
      <c r="B163" s="186"/>
      <c r="C163" s="161">
        <f t="shared" si="7"/>
        <v>6199.8090247710634</v>
      </c>
      <c r="D163" s="35">
        <v>0.03</v>
      </c>
      <c r="E163" s="164">
        <f t="shared" si="8"/>
        <v>185.99427074313189</v>
      </c>
      <c r="F163" s="16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199" t="s">
        <v>131</v>
      </c>
      <c r="B164" s="185"/>
      <c r="C164" s="186"/>
      <c r="D164" s="86">
        <f t="shared" ref="D164:E164" si="9">SUM(D161:D163)</f>
        <v>0.1225</v>
      </c>
      <c r="E164" s="102">
        <f t="shared" si="9"/>
        <v>759.4766055344553</v>
      </c>
      <c r="F164" s="103"/>
      <c r="G164" s="10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199" t="s">
        <v>132</v>
      </c>
      <c r="B165" s="185"/>
      <c r="C165" s="185"/>
      <c r="D165" s="166">
        <f>D157+D158+D164</f>
        <v>0.27250000000000002</v>
      </c>
      <c r="E165" s="87">
        <f>E157+E158+E164+0.01</f>
        <v>1489.5745059514893</v>
      </c>
      <c r="F165" s="8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03" t="s">
        <v>133</v>
      </c>
      <c r="B167" s="185"/>
      <c r="C167" s="185"/>
      <c r="D167" s="185"/>
      <c r="E167" s="105" t="s">
        <v>56</v>
      </c>
      <c r="F167" s="1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187" t="s">
        <v>117</v>
      </c>
      <c r="B168" s="185"/>
      <c r="C168" s="185"/>
      <c r="D168" s="186"/>
      <c r="E168" s="161">
        <f>E56</f>
        <v>2164.6865454545455</v>
      </c>
      <c r="F168" s="9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187" t="s">
        <v>118</v>
      </c>
      <c r="B169" s="185"/>
      <c r="C169" s="185"/>
      <c r="D169" s="186"/>
      <c r="E169" s="161">
        <f>E92</f>
        <v>1816.0837428914911</v>
      </c>
      <c r="F169" s="9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187" t="s">
        <v>119</v>
      </c>
      <c r="B170" s="185"/>
      <c r="C170" s="185"/>
      <c r="D170" s="186"/>
      <c r="E170" s="161">
        <f>E116</f>
        <v>213.50474721590899</v>
      </c>
      <c r="F170" s="9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187" t="s">
        <v>120</v>
      </c>
      <c r="B171" s="185"/>
      <c r="C171" s="185"/>
      <c r="D171" s="186"/>
      <c r="E171" s="100">
        <f>E151</f>
        <v>478.01948325762839</v>
      </c>
      <c r="F171" s="101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187" t="s">
        <v>121</v>
      </c>
      <c r="B172" s="185"/>
      <c r="C172" s="185"/>
      <c r="D172" s="186"/>
      <c r="E172" s="167">
        <f>E144</f>
        <v>37.949999999999996</v>
      </c>
      <c r="F172" s="93"/>
      <c r="G172" s="3"/>
      <c r="H172" s="3"/>
      <c r="I172" s="3"/>
      <c r="J172" s="3"/>
      <c r="K172" s="3"/>
      <c r="L172" s="168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187" t="s">
        <v>134</v>
      </c>
      <c r="B173" s="185"/>
      <c r="C173" s="185"/>
      <c r="D173" s="186"/>
      <c r="E173" s="169">
        <f>E165</f>
        <v>1489.5745059514893</v>
      </c>
      <c r="F173" s="170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09" t="s">
        <v>135</v>
      </c>
      <c r="B174" s="185"/>
      <c r="C174" s="185"/>
      <c r="D174" s="186"/>
      <c r="E174" s="171">
        <f>SUM(E168:E173)</f>
        <v>6199.8190247710627</v>
      </c>
      <c r="F174" s="172"/>
      <c r="G174" s="65"/>
      <c r="H174" s="123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spans="1:26" ht="6.75" customHeight="1" x14ac:dyDescent="0.25">
      <c r="A175" s="173"/>
      <c r="B175" s="173"/>
      <c r="C175" s="173"/>
      <c r="D175" s="173"/>
      <c r="E175" s="174"/>
      <c r="F175" s="172"/>
      <c r="G175" s="65"/>
      <c r="H175" s="123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spans="1:26" ht="28.5" customHeight="1" x14ac:dyDescent="0.25">
      <c r="A176" s="207" t="s">
        <v>136</v>
      </c>
      <c r="B176" s="186"/>
      <c r="C176" s="175" t="s">
        <v>137</v>
      </c>
      <c r="D176" s="176" t="s">
        <v>138</v>
      </c>
      <c r="E176" s="177" t="s">
        <v>139</v>
      </c>
      <c r="F176" s="172"/>
      <c r="G176" s="65"/>
      <c r="H176" s="123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spans="1:26" ht="27" customHeight="1" x14ac:dyDescent="0.25">
      <c r="A177" s="208" t="s">
        <v>140</v>
      </c>
      <c r="B177" s="186"/>
      <c r="C177" s="106">
        <v>19</v>
      </c>
      <c r="D177" s="159">
        <f>E174*C177</f>
        <v>117796.56147065019</v>
      </c>
      <c r="E177" s="178">
        <f>D177*11</f>
        <v>1295762.1761771522</v>
      </c>
      <c r="F177" s="172"/>
      <c r="G177" s="65"/>
      <c r="H177" s="123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6" ht="15.75" customHeight="1" x14ac:dyDescent="0.25">
      <c r="A178" s="179"/>
      <c r="B178" s="179"/>
      <c r="C178" s="179"/>
      <c r="D178" s="179"/>
      <c r="E178" s="172"/>
      <c r="F178" s="172"/>
      <c r="G178" s="65"/>
      <c r="H178" s="123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6" ht="15.75" customHeight="1" x14ac:dyDescent="0.25">
      <c r="A179" s="179"/>
      <c r="B179" s="179"/>
      <c r="C179" s="179"/>
      <c r="D179" s="179"/>
      <c r="E179" s="172"/>
      <c r="F179" s="172"/>
      <c r="G179" s="65"/>
      <c r="H179" s="123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spans="1:26" ht="33.75" customHeight="1" x14ac:dyDescent="0.25">
      <c r="A180" s="207" t="s">
        <v>136</v>
      </c>
      <c r="B180" s="186"/>
      <c r="C180" s="175" t="s">
        <v>137</v>
      </c>
      <c r="D180" s="176" t="s">
        <v>138</v>
      </c>
      <c r="E180" s="177" t="s">
        <v>141</v>
      </c>
      <c r="F180" s="172"/>
      <c r="G180" s="65"/>
      <c r="H180" s="123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spans="1:26" ht="26.25" customHeight="1" x14ac:dyDescent="0.25">
      <c r="A181" s="208" t="s">
        <v>142</v>
      </c>
      <c r="B181" s="186"/>
      <c r="C181" s="106">
        <v>3</v>
      </c>
      <c r="D181" s="159">
        <f>E174*C181</f>
        <v>18599.457074313188</v>
      </c>
      <c r="E181" s="178">
        <f>D181*12</f>
        <v>223193.48489175824</v>
      </c>
      <c r="F181" s="172"/>
      <c r="G181" s="65"/>
      <c r="H181" s="123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spans="1:26" ht="15.75" customHeight="1" x14ac:dyDescent="0.25">
      <c r="A182" s="179"/>
      <c r="B182" s="179"/>
      <c r="C182" s="179"/>
      <c r="D182" s="179"/>
      <c r="E182" s="172"/>
      <c r="F182" s="172"/>
      <c r="G182" s="3"/>
      <c r="H182" s="1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28">
    <mergeCell ref="A119:E119"/>
    <mergeCell ref="A120:E120"/>
    <mergeCell ref="B121:B122"/>
    <mergeCell ref="C121:C122"/>
    <mergeCell ref="D121:E121"/>
    <mergeCell ref="A135:D135"/>
    <mergeCell ref="A136:E136"/>
    <mergeCell ref="A108:C108"/>
    <mergeCell ref="A109:C109"/>
    <mergeCell ref="A110:C110"/>
    <mergeCell ref="A112:D112"/>
    <mergeCell ref="A113:D113"/>
    <mergeCell ref="A114:D114"/>
    <mergeCell ref="A115:D115"/>
    <mergeCell ref="A116:C116"/>
    <mergeCell ref="A118:E118"/>
    <mergeCell ref="A97:C97"/>
    <mergeCell ref="A98:C98"/>
    <mergeCell ref="A99:C99"/>
    <mergeCell ref="A100:C100"/>
    <mergeCell ref="A102:C102"/>
    <mergeCell ref="A103:C103"/>
    <mergeCell ref="A104:C104"/>
    <mergeCell ref="A105:C105"/>
    <mergeCell ref="A106:C106"/>
    <mergeCell ref="A85:D85"/>
    <mergeCell ref="A87:E87"/>
    <mergeCell ref="A88:D88"/>
    <mergeCell ref="A89:D89"/>
    <mergeCell ref="A90:D90"/>
    <mergeCell ref="A91:D91"/>
    <mergeCell ref="A92:D92"/>
    <mergeCell ref="A94:E94"/>
    <mergeCell ref="A96:C96"/>
    <mergeCell ref="A163:B163"/>
    <mergeCell ref="A164:C164"/>
    <mergeCell ref="A165:C165"/>
    <mergeCell ref="A167:D167"/>
    <mergeCell ref="A168:D168"/>
    <mergeCell ref="A169:D169"/>
    <mergeCell ref="A180:B180"/>
    <mergeCell ref="A181:B181"/>
    <mergeCell ref="A170:D170"/>
    <mergeCell ref="A171:D171"/>
    <mergeCell ref="A172:D172"/>
    <mergeCell ref="A173:D173"/>
    <mergeCell ref="A174:D174"/>
    <mergeCell ref="A176:B176"/>
    <mergeCell ref="A177:B177"/>
    <mergeCell ref="A152:D152"/>
    <mergeCell ref="A153:D153"/>
    <mergeCell ref="A155:E155"/>
    <mergeCell ref="A156:B156"/>
    <mergeCell ref="A157:B157"/>
    <mergeCell ref="A158:B158"/>
    <mergeCell ref="A160:E160"/>
    <mergeCell ref="A161:B161"/>
    <mergeCell ref="A162:B162"/>
    <mergeCell ref="A66:B66"/>
    <mergeCell ref="A67:C67"/>
    <mergeCell ref="A68:C68"/>
    <mergeCell ref="A137:D137"/>
    <mergeCell ref="A147:D147"/>
    <mergeCell ref="A148:D148"/>
    <mergeCell ref="A149:D149"/>
    <mergeCell ref="A150:D150"/>
    <mergeCell ref="A151:D151"/>
    <mergeCell ref="A69:C69"/>
    <mergeCell ref="A70:C70"/>
    <mergeCell ref="A71:C71"/>
    <mergeCell ref="A72:C72"/>
    <mergeCell ref="A73:C73"/>
    <mergeCell ref="A74:C74"/>
    <mergeCell ref="A75:C75"/>
    <mergeCell ref="A76:C76"/>
    <mergeCell ref="A78:E78"/>
    <mergeCell ref="A79:D79"/>
    <mergeCell ref="A80:D80"/>
    <mergeCell ref="A81:D81"/>
    <mergeCell ref="A82:D82"/>
    <mergeCell ref="A83:D83"/>
    <mergeCell ref="A84:D84"/>
    <mergeCell ref="A55:C55"/>
    <mergeCell ref="A56:D56"/>
    <mergeCell ref="A58:E58"/>
    <mergeCell ref="A59:E59"/>
    <mergeCell ref="A60:C60"/>
    <mergeCell ref="A61:C61"/>
    <mergeCell ref="A62:C62"/>
    <mergeCell ref="A63:D63"/>
    <mergeCell ref="A65:E65"/>
    <mergeCell ref="A43:D43"/>
    <mergeCell ref="A45:C45"/>
    <mergeCell ref="A46:C46"/>
    <mergeCell ref="A47:C47"/>
    <mergeCell ref="I47:L47"/>
    <mergeCell ref="A48:C48"/>
    <mergeCell ref="A50:E50"/>
    <mergeCell ref="A52:E52"/>
    <mergeCell ref="A54:C54"/>
    <mergeCell ref="A15:B15"/>
    <mergeCell ref="A18:B18"/>
    <mergeCell ref="A20:B20"/>
    <mergeCell ref="A22:C22"/>
    <mergeCell ref="A25:B25"/>
    <mergeCell ref="A28:E28"/>
    <mergeCell ref="A29:A30"/>
    <mergeCell ref="B29:B30"/>
    <mergeCell ref="C29:C30"/>
    <mergeCell ref="D29:E29"/>
    <mergeCell ref="A7:B7"/>
    <mergeCell ref="C7:E7"/>
    <mergeCell ref="A8:B8"/>
    <mergeCell ref="C9:E9"/>
    <mergeCell ref="C10:E10"/>
    <mergeCell ref="A9:B9"/>
    <mergeCell ref="A12:B12"/>
    <mergeCell ref="A13:B13"/>
    <mergeCell ref="A14:B14"/>
    <mergeCell ref="A1:E1"/>
    <mergeCell ref="B2:D2"/>
    <mergeCell ref="A3:E3"/>
    <mergeCell ref="A4:B4"/>
    <mergeCell ref="C4:E4"/>
    <mergeCell ref="A5:B5"/>
    <mergeCell ref="C5:E5"/>
    <mergeCell ref="A6:B6"/>
    <mergeCell ref="C6:E6"/>
  </mergeCells>
  <conditionalFormatting sqref="E13">
    <cfRule type="notContainsBlanks" dxfId="0" priority="1">
      <formula>LEN(TRIM(E13))&gt;0</formula>
    </cfRule>
  </conditionalFormatting>
  <pageMargins left="0.25" right="0.25" top="0.75" bottom="0.75" header="0" footer="0"/>
  <pageSetup paperSize="9" scale="12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8h Limpeza e Higienização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pmsap´</cp:lastModifiedBy>
  <dcterms:created xsi:type="dcterms:W3CDTF">2017-08-17T21:14:09Z</dcterms:created>
  <dcterms:modified xsi:type="dcterms:W3CDTF">2025-01-22T13:18:16Z</dcterms:modified>
</cp:coreProperties>
</file>