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64" windowWidth="15996" windowHeight="5244" activeTab="3"/>
  </bookViews>
  <sheets>
    <sheet name="Insumos_Corte de Grama" sheetId="1" r:id="rId1"/>
    <sheet name="Insumos_Capina" sheetId="2" r:id="rId2"/>
    <sheet name="Corte de Grama_8h" sheetId="3" r:id="rId3"/>
    <sheet name="Capina_8h" sheetId="4" r:id="rId4"/>
  </sheets>
  <calcPr calcId="144525"/>
  <extLst>
    <ext uri="GoogleSheetsCustomDataVersion2">
      <go:sheetsCustomData xmlns:go="http://customooxmlschemas.google.com/" r:id="rId8" roundtripDataChecksum="A2v7hdU3i0vJWw/1vdU2V7IpvUVKwuLjQKp/IF6xVS4="/>
    </ext>
  </extLst>
</workbook>
</file>

<file path=xl/calcChain.xml><?xml version="1.0" encoding="utf-8"?>
<calcChain xmlns="http://schemas.openxmlformats.org/spreadsheetml/2006/main">
  <c r="D179" i="4" l="1"/>
  <c r="D161" i="4"/>
  <c r="D162" i="4" s="1"/>
  <c r="D138" i="4"/>
  <c r="E87" i="4"/>
  <c r="E86" i="4"/>
  <c r="D81" i="4"/>
  <c r="D109" i="4" s="1"/>
  <c r="D79" i="4"/>
  <c r="E60" i="4"/>
  <c r="E165" i="4" s="1"/>
  <c r="E58" i="4"/>
  <c r="E57" i="4"/>
  <c r="E85" i="4" s="1"/>
  <c r="E90" i="4" s="1"/>
  <c r="E96" i="4" s="1"/>
  <c r="C57" i="4"/>
  <c r="D48" i="4"/>
  <c r="E41" i="4"/>
  <c r="E40" i="4"/>
  <c r="E39" i="4"/>
  <c r="E38" i="4"/>
  <c r="E37" i="4"/>
  <c r="E36" i="4"/>
  <c r="E35" i="4"/>
  <c r="E34" i="4"/>
  <c r="E33" i="4"/>
  <c r="E32" i="4"/>
  <c r="E31" i="4"/>
  <c r="E42" i="4" s="1"/>
  <c r="E30" i="4"/>
  <c r="C25" i="4"/>
  <c r="E20" i="4"/>
  <c r="D179" i="3"/>
  <c r="D162" i="3"/>
  <c r="D161" i="3"/>
  <c r="D138" i="3"/>
  <c r="E87" i="3"/>
  <c r="E86" i="3"/>
  <c r="D79" i="3"/>
  <c r="D81" i="3" s="1"/>
  <c r="D109" i="3" s="1"/>
  <c r="E58" i="3"/>
  <c r="E57" i="3"/>
  <c r="E60" i="3" s="1"/>
  <c r="C57" i="3"/>
  <c r="D48" i="3"/>
  <c r="E85" i="3" s="1"/>
  <c r="E90" i="3" s="1"/>
  <c r="E96" i="3" s="1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C25" i="3"/>
  <c r="E20" i="3"/>
  <c r="E18" i="2"/>
  <c r="D18" i="2"/>
  <c r="E14" i="2"/>
  <c r="D14" i="2"/>
  <c r="E13" i="2"/>
  <c r="D13" i="2"/>
  <c r="D12" i="2"/>
  <c r="E12" i="2" s="1"/>
  <c r="E11" i="2"/>
  <c r="D11" i="2"/>
  <c r="E10" i="2"/>
  <c r="D10" i="2"/>
  <c r="E9" i="2"/>
  <c r="D9" i="2"/>
  <c r="D8" i="2"/>
  <c r="E8" i="2" s="1"/>
  <c r="E7" i="2"/>
  <c r="D7" i="2"/>
  <c r="E6" i="2"/>
  <c r="D6" i="2"/>
  <c r="D18" i="1"/>
  <c r="E18" i="1" s="1"/>
  <c r="E14" i="1"/>
  <c r="D14" i="1"/>
  <c r="E13" i="1"/>
  <c r="D13" i="1"/>
  <c r="E12" i="1"/>
  <c r="D12" i="1"/>
  <c r="D11" i="1"/>
  <c r="E11" i="1" s="1"/>
  <c r="E10" i="1"/>
  <c r="D10" i="1"/>
  <c r="E9" i="1"/>
  <c r="D9" i="1"/>
  <c r="D8" i="1"/>
  <c r="E8" i="1" s="1"/>
  <c r="D7" i="1"/>
  <c r="E7" i="1" s="1"/>
  <c r="D6" i="1"/>
  <c r="E6" i="1" s="1"/>
  <c r="E15" i="2" l="1"/>
  <c r="E146" i="3"/>
  <c r="E66" i="3"/>
  <c r="E65" i="3"/>
  <c r="E68" i="3" s="1"/>
  <c r="E165" i="3"/>
  <c r="E67" i="3"/>
  <c r="E23" i="2"/>
  <c r="E142" i="4" s="1"/>
  <c r="E143" i="4" s="1"/>
  <c r="E150" i="4" s="1"/>
  <c r="E169" i="4" s="1"/>
  <c r="E15" i="1"/>
  <c r="E23" i="1" s="1"/>
  <c r="E142" i="3" s="1"/>
  <c r="E143" i="3" s="1"/>
  <c r="E150" i="3" s="1"/>
  <c r="E169" i="3" s="1"/>
  <c r="E66" i="4"/>
  <c r="E146" i="4"/>
  <c r="E65" i="4"/>
  <c r="E67" i="4"/>
  <c r="E94" i="3" l="1"/>
  <c r="E114" i="3"/>
  <c r="E115" i="3" s="1"/>
  <c r="E120" i="3" s="1"/>
  <c r="C71" i="3"/>
  <c r="E110" i="3"/>
  <c r="E68" i="4"/>
  <c r="E104" i="3"/>
  <c r="E94" i="4" l="1"/>
  <c r="E114" i="4"/>
  <c r="E115" i="4" s="1"/>
  <c r="E120" i="4" s="1"/>
  <c r="C71" i="4"/>
  <c r="E110" i="4"/>
  <c r="E104" i="4"/>
  <c r="E76" i="3"/>
  <c r="E75" i="3"/>
  <c r="E74" i="3"/>
  <c r="E72" i="3"/>
  <c r="E78" i="3"/>
  <c r="E80" i="3"/>
  <c r="E102" i="3" s="1"/>
  <c r="E73" i="3"/>
  <c r="E77" i="3"/>
  <c r="E80" i="4" l="1"/>
  <c r="E102" i="4" s="1"/>
  <c r="E73" i="4"/>
  <c r="E72" i="4"/>
  <c r="E77" i="4"/>
  <c r="E75" i="4"/>
  <c r="E74" i="4"/>
  <c r="E78" i="4"/>
  <c r="E76" i="4"/>
  <c r="E79" i="3"/>
  <c r="E81" i="3" s="1"/>
  <c r="E95" i="3" s="1"/>
  <c r="E97" i="3" s="1"/>
  <c r="E103" i="3"/>
  <c r="E105" i="3"/>
  <c r="E118" i="3" s="1"/>
  <c r="E79" i="4" l="1"/>
  <c r="E81" i="4" s="1"/>
  <c r="E95" i="4" s="1"/>
  <c r="E97" i="4" s="1"/>
  <c r="E147" i="3"/>
  <c r="E166" i="3"/>
  <c r="E108" i="3"/>
  <c r="E103" i="4"/>
  <c r="E105" i="4" s="1"/>
  <c r="E118" i="4" s="1"/>
  <c r="E109" i="3" l="1"/>
  <c r="E111" i="3" s="1"/>
  <c r="E119" i="3" s="1"/>
  <c r="E121" i="3" s="1"/>
  <c r="E166" i="4"/>
  <c r="E147" i="4"/>
  <c r="E108" i="4"/>
  <c r="E167" i="3" l="1"/>
  <c r="E148" i="3"/>
  <c r="C125" i="3"/>
  <c r="E109" i="4"/>
  <c r="E111" i="4"/>
  <c r="E119" i="4" s="1"/>
  <c r="E121" i="4" s="1"/>
  <c r="E134" i="3" l="1"/>
  <c r="E126" i="3"/>
  <c r="E133" i="3"/>
  <c r="E132" i="3"/>
  <c r="E130" i="3"/>
  <c r="E128" i="3"/>
  <c r="E127" i="3"/>
  <c r="E131" i="3"/>
  <c r="E136" i="3"/>
  <c r="E135" i="3"/>
  <c r="E137" i="3"/>
  <c r="E129" i="3"/>
  <c r="E148" i="4"/>
  <c r="E167" i="4"/>
  <c r="C125" i="4"/>
  <c r="E131" i="4" l="1"/>
  <c r="E130" i="4"/>
  <c r="E137" i="4"/>
  <c r="E129" i="4"/>
  <c r="E133" i="4"/>
  <c r="E132" i="4"/>
  <c r="E136" i="4"/>
  <c r="E128" i="4"/>
  <c r="E135" i="4"/>
  <c r="E127" i="4"/>
  <c r="E134" i="4"/>
  <c r="E126" i="4"/>
  <c r="E138" i="3"/>
  <c r="E149" i="3" s="1"/>
  <c r="E138" i="4" l="1"/>
  <c r="E149" i="4" s="1"/>
  <c r="E168" i="3"/>
  <c r="E151" i="3"/>
  <c r="C155" i="3" l="1"/>
  <c r="E155" i="3" s="1"/>
  <c r="E168" i="4"/>
  <c r="E151" i="4"/>
  <c r="C155" i="4" l="1"/>
  <c r="E155" i="4" s="1"/>
  <c r="C156" i="4"/>
  <c r="C156" i="3"/>
  <c r="C158" i="3" l="1"/>
  <c r="E158" i="3" s="1"/>
  <c r="E161" i="3" s="1"/>
  <c r="E156" i="3"/>
  <c r="C160" i="3"/>
  <c r="E160" i="3" s="1"/>
  <c r="C159" i="3"/>
  <c r="E159" i="3" s="1"/>
  <c r="E156" i="4"/>
  <c r="C159" i="4" s="1"/>
  <c r="E159" i="4" s="1"/>
  <c r="C158" i="4" l="1"/>
  <c r="E158" i="4" s="1"/>
  <c r="C160" i="4"/>
  <c r="E160" i="4" s="1"/>
  <c r="E162" i="3"/>
  <c r="E170" i="3" s="1"/>
  <c r="E171" i="3" s="1"/>
  <c r="D177" i="3" s="1"/>
  <c r="E180" i="3" s="1"/>
  <c r="E161" i="4" l="1"/>
  <c r="E162" i="4" s="1"/>
  <c r="E170" i="4" s="1"/>
  <c r="E171" i="4" s="1"/>
  <c r="D177" i="4" s="1"/>
  <c r="E180" i="4" s="1"/>
</calcChain>
</file>

<file path=xl/sharedStrings.xml><?xml version="1.0" encoding="utf-8"?>
<sst xmlns="http://schemas.openxmlformats.org/spreadsheetml/2006/main" count="426" uniqueCount="165">
  <si>
    <t>Uniformes/EPIs- Orçamentos</t>
  </si>
  <si>
    <t>Descrição</t>
  </si>
  <si>
    <t>Média de preço unitário</t>
  </si>
  <si>
    <t>Quantidade ano por pessoa</t>
  </si>
  <si>
    <t>Valor anual</t>
  </si>
  <si>
    <t>Valor mensal</t>
  </si>
  <si>
    <t>Roçadeira</t>
  </si>
  <si>
    <t>Enxada</t>
  </si>
  <si>
    <t>Ancinho</t>
  </si>
  <si>
    <t>Calçado de segurança que seja forte e resistente, para evitar que o equipamento entre em contato diretamente com os pés</t>
  </si>
  <si>
    <t>Protetor facial de tela ou de policarbonato para proporcionar proteção para todo o rosto</t>
  </si>
  <si>
    <t>Luvas de proteção para as mãos</t>
  </si>
  <si>
    <t>Avental e/ou uniforme profissional adequado e resistente</t>
  </si>
  <si>
    <t>Protetor auricular para atenuar o ruído proveniente do equipamento</t>
  </si>
  <si>
    <t>Boné/capacete para proteger o rosto e os olhos</t>
  </si>
  <si>
    <t>Total mensal</t>
  </si>
  <si>
    <t>quantidade (m³)</t>
  </si>
  <si>
    <t>valor unitário</t>
  </si>
  <si>
    <t>valor total</t>
  </si>
  <si>
    <t>valor mensal</t>
  </si>
  <si>
    <t>destinação dos resíduos</t>
  </si>
  <si>
    <t>Custo com deslocamento/manut/comb/deprec/impostos/remuneração capital</t>
  </si>
  <si>
    <t>Custo mês</t>
  </si>
  <si>
    <t>PREFEITURA MUNICIPAL DE SANTO ANTÔNIO DA PATRULHA - RS</t>
  </si>
  <si>
    <t xml:space="preserve">PLANILHA - CORTE DE GRAMA, COM LIMPEZA E DESTINAÇÃO DOS RESÍDUOS - 8H </t>
  </si>
  <si>
    <t>Dados da CCT</t>
  </si>
  <si>
    <t>Município/UF</t>
  </si>
  <si>
    <t>Santo Antônio da Patrulha/RS</t>
  </si>
  <si>
    <t>Serviço</t>
  </si>
  <si>
    <t>Corte de Grama, com limpeza e destinação dos resíduos</t>
  </si>
  <si>
    <t>Categoria</t>
  </si>
  <si>
    <t>Jardineiro</t>
  </si>
  <si>
    <t>CBO</t>
  </si>
  <si>
    <t>CCT nº</t>
  </si>
  <si>
    <t>RS0040/2025</t>
  </si>
  <si>
    <t>Data base</t>
  </si>
  <si>
    <t>1º de janeiro</t>
  </si>
  <si>
    <t>Salário normativo - 220 h</t>
  </si>
  <si>
    <t>Auxílio 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</si>
  <si>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</si>
  <si>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</si>
  <si>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</si>
  <si>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</si>
  <si>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</si>
  <si>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</si>
  <si>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</si>
  <si>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</si>
  <si>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</si>
  <si>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</si>
  <si>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</si>
  <si>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</si>
  <si>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</si>
  <si>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</si>
  <si>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</si>
  <si>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</si>
  <si>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</si>
  <si>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</si>
  <si>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</si>
  <si>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</si>
  <si>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</si>
  <si>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</si>
  <si>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</si>
  <si>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</si>
  <si>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</si>
  <si>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</si>
  <si>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</si>
  <si>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</si>
  <si>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</si>
  <si>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</si>
  <si>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</si>
  <si>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</si>
  <si>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</si>
  <si>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</si>
  <si>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Dados do Contrato</t>
  </si>
  <si>
    <t>Início dos serviços</t>
  </si>
  <si>
    <t>Término dos serviços</t>
  </si>
  <si>
    <t>Nº de meses de execução contratual</t>
  </si>
  <si>
    <t>Média de dias úteis no ano</t>
  </si>
  <si>
    <t>Média de dias mês</t>
  </si>
  <si>
    <t>Carga horária</t>
  </si>
  <si>
    <t>Diária</t>
  </si>
  <si>
    <t>Mensal</t>
  </si>
  <si>
    <t>PLANILHA DE CUSTOS</t>
  </si>
  <si>
    <t>CORTE DE GRAMA, COM LIMPEZA E DESTINAÇÃO DOS RESÍDUOS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</si>
  <si>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</si>
  <si>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</si>
  <si>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</si>
  <si>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</si>
  <si>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</si>
  <si>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</si>
  <si>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</si>
  <si>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</si>
  <si>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</si>
  <si>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</si>
  <si>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</si>
  <si>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</si>
  <si>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</si>
  <si>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</si>
  <si>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</si>
  <si>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SAT</t>
  </si>
  <si>
    <t>Salário Educação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</si>
  <si>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</si>
  <si>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</si>
  <si>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</si>
  <si>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</si>
  <si>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</si>
  <si>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</si>
  <si>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</si>
  <si>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</si>
  <si>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</si>
  <si>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</si>
  <si>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</si>
  <si>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</si>
  <si>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</si>
  <si>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</si>
  <si>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</si>
  <si>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</si>
  <si>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</si>
  <si>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</si>
  <si>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</si>
  <si>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</si>
  <si>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</si>
  <si>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</si>
  <si>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</si>
  <si>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</si>
  <si>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</si>
  <si>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</si>
  <si>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</si>
  <si>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</si>
  <si>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</si>
  <si>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</si>
  <si>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</si>
  <si>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</si>
  <si>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</si>
  <si>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</si>
  <si>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</si>
  <si>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</si>
  <si>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EPIs, equipamentos e destinação de resíduos.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</si>
  <si>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</si>
  <si>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</si>
  <si>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</si>
  <si>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</si>
  <si>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</si>
  <si>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</si>
  <si>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</si>
  <si>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</si>
  <si>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</si>
  <si>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</si>
  <si>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</si>
  <si>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</si>
  <si>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</si>
  <si>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</si>
  <si>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</si>
  <si>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</si>
  <si>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</si>
  <si>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</si>
  <si>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</si>
  <si>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</si>
  <si>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/mês</t>
  </si>
  <si>
    <t>CUSTO  ESTIMADO DA CONTRATAÇÃO</t>
  </si>
  <si>
    <t>Área total (m²)</t>
  </si>
  <si>
    <t>Área mensal (m²)</t>
  </si>
  <si>
    <t>Valor unitário (R$/m²)</t>
  </si>
  <si>
    <t xml:space="preserve">PLANILHA - CAPINA MANUAL, COM LIMPEZA E DESTINAÇÃO DOS RESÍDUOS - 8H </t>
  </si>
  <si>
    <t>Capina Manual, com limpeza e destinação dos resíduos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</si>
</sst>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$&quot;\ #,##0.00"/>
    <numFmt numFmtId="165" formatCode="[$R$ -416]#,##0.00"/>
    <numFmt numFmtId="166" formatCode="_-* #,##0.00_-;\-* #,##0.00_-;_-* &quot;-&quot;??_-;_-@"/>
    <numFmt numFmtId="167" formatCode="0.0000"/>
    <numFmt numFmtId="168" formatCode="#,##0.00_ ;\-#,##0.00\ "/>
    <numFmt numFmtId="169" formatCode="_-* #,##0.0000_-;\-* #,##0.0000_-;_-* &quot;-&quot;??_-;_-@"/>
    <numFmt numFmtId="170" formatCode="_-* #,##0_-;\-* #,##0_-;_-* &quot;-&quot;??_-;_-@"/>
    <numFmt numFmtId="171" formatCode="0.00000"/>
  </numFmts>
  <fonts count="15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2" fontId="1" fillId="0" borderId="3" xfId="0" applyNumberFormat="1" applyFont="1" applyBorder="1"/>
    <xf numFmtId="0" fontId="1" fillId="0" borderId="0" xfId="0" applyFont="1" applyAlignment="1"/>
    <xf numFmtId="0" fontId="1" fillId="0" borderId="3" xfId="0" applyFont="1" applyBorder="1"/>
    <xf numFmtId="0" fontId="6" fillId="0" borderId="3" xfId="0" applyFont="1" applyBorder="1"/>
    <xf numFmtId="0" fontId="6" fillId="0" borderId="3" xfId="0" applyFont="1" applyBorder="1" applyAlignment="1"/>
    <xf numFmtId="164" fontId="1" fillId="0" borderId="3" xfId="0" applyNumberFormat="1" applyFont="1" applyBorder="1"/>
    <xf numFmtId="165" fontId="6" fillId="0" borderId="3" xfId="0" applyNumberFormat="1" applyFont="1" applyBorder="1"/>
    <xf numFmtId="165" fontId="1" fillId="0" borderId="3" xfId="0" applyNumberFormat="1" applyFont="1" applyBorder="1"/>
    <xf numFmtId="165" fontId="1" fillId="0" borderId="3" xfId="0" applyNumberFormat="1" applyFont="1" applyBorder="1" applyAlignment="1"/>
    <xf numFmtId="165" fontId="1" fillId="0" borderId="0" xfId="0" applyNumberFormat="1" applyFont="1"/>
    <xf numFmtId="0" fontId="4" fillId="0" borderId="0" xfId="0" applyFont="1"/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/>
    <xf numFmtId="10" fontId="5" fillId="0" borderId="3" xfId="0" applyNumberFormat="1" applyFont="1" applyBorder="1"/>
    <xf numFmtId="0" fontId="5" fillId="0" borderId="9" xfId="0" applyFont="1" applyBorder="1"/>
    <xf numFmtId="0" fontId="5" fillId="0" borderId="11" xfId="0" applyFont="1" applyBorder="1"/>
    <xf numFmtId="10" fontId="5" fillId="0" borderId="11" xfId="0" applyNumberFormat="1" applyFont="1" applyBorder="1"/>
    <xf numFmtId="0" fontId="7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center" wrapText="1"/>
    </xf>
    <xf numFmtId="10" fontId="4" fillId="0" borderId="18" xfId="0" applyNumberFormat="1" applyFont="1" applyBorder="1" applyAlignment="1">
      <alignment horizontal="center" wrapText="1"/>
    </xf>
    <xf numFmtId="2" fontId="4" fillId="0" borderId="18" xfId="0" applyNumberFormat="1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horizontal="center" wrapText="1"/>
    </xf>
    <xf numFmtId="10" fontId="4" fillId="0" borderId="20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0" fontId="4" fillId="0" borderId="3" xfId="0" applyNumberFormat="1" applyFont="1" applyBorder="1" applyAlignment="1">
      <alignment horizontal="center" wrapText="1"/>
    </xf>
    <xf numFmtId="2" fontId="7" fillId="0" borderId="3" xfId="0" applyNumberFormat="1" applyFont="1" applyBorder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" fillId="0" borderId="21" xfId="0" applyFont="1" applyBorder="1"/>
    <xf numFmtId="0" fontId="1" fillId="0" borderId="5" xfId="0" applyFont="1" applyBorder="1"/>
    <xf numFmtId="1" fontId="1" fillId="0" borderId="3" xfId="0" applyNumberFormat="1" applyFont="1" applyBorder="1"/>
    <xf numFmtId="0" fontId="11" fillId="0" borderId="3" xfId="0" applyFont="1" applyBorder="1"/>
    <xf numFmtId="166" fontId="11" fillId="0" borderId="3" xfId="0" applyNumberFormat="1" applyFont="1" applyBorder="1"/>
    <xf numFmtId="9" fontId="11" fillId="0" borderId="3" xfId="0" applyNumberFormat="1" applyFont="1" applyBorder="1"/>
    <xf numFmtId="0" fontId="10" fillId="0" borderId="4" xfId="0" applyFont="1" applyBorder="1" applyAlignment="1">
      <alignment horizontal="right"/>
    </xf>
    <xf numFmtId="166" fontId="10" fillId="0" borderId="3" xfId="0" applyNumberFormat="1" applyFont="1" applyBorder="1"/>
    <xf numFmtId="1" fontId="1" fillId="0" borderId="0" xfId="0" applyNumberFormat="1" applyFont="1"/>
    <xf numFmtId="10" fontId="1" fillId="0" borderId="0" xfId="0" applyNumberFormat="1" applyFont="1"/>
    <xf numFmtId="167" fontId="1" fillId="0" borderId="0" xfId="0" applyNumberFormat="1" applyFont="1"/>
    <xf numFmtId="10" fontId="11" fillId="0" borderId="3" xfId="0" applyNumberFormat="1" applyFont="1" applyBorder="1"/>
    <xf numFmtId="0" fontId="11" fillId="0" borderId="0" xfId="0" applyFont="1"/>
    <xf numFmtId="168" fontId="11" fillId="0" borderId="3" xfId="0" applyNumberFormat="1" applyFont="1" applyBorder="1"/>
    <xf numFmtId="10" fontId="1" fillId="0" borderId="3" xfId="0" applyNumberFormat="1" applyFont="1" applyBorder="1"/>
    <xf numFmtId="10" fontId="10" fillId="0" borderId="3" xfId="0" applyNumberFormat="1" applyFont="1" applyBorder="1"/>
    <xf numFmtId="168" fontId="10" fillId="0" borderId="3" xfId="0" applyNumberFormat="1" applyFont="1" applyBorder="1"/>
    <xf numFmtId="168" fontId="11" fillId="0" borderId="3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8" fontId="10" fillId="0" borderId="0" xfId="0" applyNumberFormat="1" applyFont="1" applyAlignment="1">
      <alignment horizontal="right"/>
    </xf>
    <xf numFmtId="4" fontId="1" fillId="0" borderId="3" xfId="0" applyNumberFormat="1" applyFont="1" applyBorder="1"/>
    <xf numFmtId="4" fontId="10" fillId="0" borderId="3" xfId="0" applyNumberFormat="1" applyFont="1" applyBorder="1"/>
    <xf numFmtId="0" fontId="10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1" fillId="0" borderId="3" xfId="0" applyNumberFormat="1" applyFont="1" applyBorder="1"/>
    <xf numFmtId="9" fontId="1" fillId="0" borderId="3" xfId="0" applyNumberFormat="1" applyFont="1" applyBorder="1" applyAlignment="1">
      <alignment horizontal="center"/>
    </xf>
    <xf numFmtId="2" fontId="2" fillId="0" borderId="3" xfId="0" applyNumberFormat="1" applyFont="1" applyBorder="1"/>
    <xf numFmtId="0" fontId="10" fillId="0" borderId="0" xfId="0" applyFont="1" applyAlignment="1">
      <alignment horizontal="right" wrapText="1"/>
    </xf>
    <xf numFmtId="9" fontId="11" fillId="0" borderId="0" xfId="0" applyNumberFormat="1" applyFont="1" applyAlignment="1">
      <alignment horizontal="center"/>
    </xf>
    <xf numFmtId="2" fontId="10" fillId="0" borderId="0" xfId="0" applyNumberFormat="1" applyFont="1"/>
    <xf numFmtId="2" fontId="12" fillId="0" borderId="3" xfId="0" applyNumberFormat="1" applyFont="1" applyBorder="1"/>
    <xf numFmtId="0" fontId="10" fillId="0" borderId="4" xfId="0" applyFont="1" applyBorder="1" applyAlignment="1">
      <alignment horizontal="right" wrapText="1"/>
    </xf>
    <xf numFmtId="0" fontId="10" fillId="0" borderId="3" xfId="0" applyFont="1" applyBorder="1"/>
    <xf numFmtId="2" fontId="13" fillId="0" borderId="3" xfId="0" applyNumberFormat="1" applyFont="1" applyBorder="1"/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2" fontId="10" fillId="0" borderId="3" xfId="0" applyNumberFormat="1" applyFont="1" applyBorder="1"/>
    <xf numFmtId="0" fontId="10" fillId="0" borderId="3" xfId="0" applyFont="1" applyBorder="1" applyAlignment="1">
      <alignment horizontal="center" wrapText="1"/>
    </xf>
    <xf numFmtId="169" fontId="1" fillId="0" borderId="3" xfId="0" applyNumberFormat="1" applyFont="1" applyBorder="1"/>
    <xf numFmtId="4" fontId="11" fillId="0" borderId="3" xfId="0" applyNumberFormat="1" applyFont="1" applyBorder="1"/>
    <xf numFmtId="169" fontId="10" fillId="0" borderId="3" xfId="0" applyNumberFormat="1" applyFont="1" applyBorder="1"/>
    <xf numFmtId="0" fontId="10" fillId="0" borderId="5" xfId="0" applyFont="1" applyBorder="1" applyAlignment="1">
      <alignment horizontal="right"/>
    </xf>
    <xf numFmtId="169" fontId="10" fillId="0" borderId="5" xfId="0" applyNumberFormat="1" applyFont="1" applyBorder="1"/>
    <xf numFmtId="4" fontId="10" fillId="0" borderId="6" xfId="0" applyNumberFormat="1" applyFont="1" applyBorder="1"/>
    <xf numFmtId="4" fontId="10" fillId="0" borderId="0" xfId="0" applyNumberFormat="1" applyFont="1"/>
    <xf numFmtId="166" fontId="1" fillId="0" borderId="0" xfId="0" applyNumberFormat="1" applyFont="1"/>
    <xf numFmtId="10" fontId="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10" fontId="10" fillId="0" borderId="6" xfId="0" applyNumberFormat="1" applyFont="1" applyBorder="1"/>
    <xf numFmtId="168" fontId="1" fillId="0" borderId="1" xfId="0" applyNumberFormat="1" applyFont="1" applyBorder="1"/>
    <xf numFmtId="0" fontId="10" fillId="0" borderId="3" xfId="0" applyFont="1" applyBorder="1" applyAlignment="1">
      <alignment horizontal="center" vertical="center"/>
    </xf>
    <xf numFmtId="170" fontId="1" fillId="0" borderId="0" xfId="0" applyNumberFormat="1" applyFont="1" applyAlignment="1"/>
    <xf numFmtId="170" fontId="14" fillId="0" borderId="3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71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2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71" fontId="12" fillId="0" borderId="0" xfId="0" applyNumberFormat="1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 applyAlignment="1">
      <alignment horizontal="right"/>
    </xf>
    <xf numFmtId="4" fontId="1" fillId="0" borderId="0" xfId="0" applyNumberFormat="1" applyFont="1"/>
    <xf numFmtId="10" fontId="1" fillId="0" borderId="3" xfId="0" applyNumberFormat="1" applyFont="1" applyBorder="1" applyAlignment="1">
      <alignment horizontal="right"/>
    </xf>
    <xf numFmtId="3" fontId="1" fillId="2" borderId="0" xfId="0" applyNumberFormat="1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3" xfId="0" applyFont="1" applyBorder="1"/>
    <xf numFmtId="0" fontId="7" fillId="0" borderId="14" xfId="0" applyFont="1" applyBorder="1" applyAlignment="1">
      <alignment horizontal="center" wrapText="1"/>
    </xf>
    <xf numFmtId="0" fontId="3" fillId="0" borderId="17" xfId="0" applyFont="1" applyBorder="1"/>
    <xf numFmtId="0" fontId="7" fillId="0" borderId="15" xfId="0" applyFont="1" applyBorder="1" applyAlignment="1">
      <alignment horizontal="center" wrapText="1"/>
    </xf>
    <xf numFmtId="0" fontId="3" fillId="0" borderId="16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" fillId="0" borderId="21" xfId="0" applyFont="1" applyBorder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4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workbookViewId="0"/>
  </sheetViews>
  <sheetFormatPr defaultColWidth="12.59765625" defaultRowHeight="15" customHeight="1" x14ac:dyDescent="0.25"/>
  <cols>
    <col min="1" max="1" width="40.69921875" customWidth="1"/>
    <col min="2" max="2" width="12.09765625" customWidth="1"/>
    <col min="3" max="3" width="11.69921875" customWidth="1"/>
    <col min="4" max="4" width="10" customWidth="1"/>
    <col min="5" max="5" width="11.3984375" customWidth="1"/>
    <col min="6" max="20" width="7.59765625" customWidth="1"/>
  </cols>
  <sheetData>
    <row r="1" spans="1:20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4" x14ac:dyDescent="0.3">
      <c r="A2" s="143" t="s">
        <v>0</v>
      </c>
      <c r="B2" s="144"/>
      <c r="C2" s="144"/>
      <c r="D2" s="144"/>
      <c r="E2" s="1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3">
      <c r="A4" s="145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3">
      <c r="A5" s="146"/>
      <c r="B5" s="146"/>
      <c r="C5" s="146"/>
      <c r="D5" s="146"/>
      <c r="E5" s="14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4.5" customHeight="1" x14ac:dyDescent="0.3">
      <c r="A6" s="3" t="s">
        <v>6</v>
      </c>
      <c r="B6" s="4">
        <v>613.89</v>
      </c>
      <c r="C6" s="5">
        <v>1</v>
      </c>
      <c r="D6" s="6">
        <f t="shared" ref="D6:D14" si="0">B6*C6</f>
        <v>613.89</v>
      </c>
      <c r="E6" s="7">
        <f t="shared" ref="E6:E14" si="1">D6/12</f>
        <v>51.157499999999999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52.5" customHeight="1" x14ac:dyDescent="0.3">
      <c r="A7" s="8" t="s">
        <v>7</v>
      </c>
      <c r="B7" s="4">
        <v>22.22</v>
      </c>
      <c r="C7" s="5">
        <v>2</v>
      </c>
      <c r="D7" s="6">
        <f t="shared" si="0"/>
        <v>44.44</v>
      </c>
      <c r="E7" s="7">
        <f t="shared" si="1"/>
        <v>3.7033333333333331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3">
      <c r="A8" s="8" t="s">
        <v>8</v>
      </c>
      <c r="B8" s="4">
        <v>11.88</v>
      </c>
      <c r="C8" s="5">
        <v>2</v>
      </c>
      <c r="D8" s="6">
        <f t="shared" si="0"/>
        <v>23.76</v>
      </c>
      <c r="E8" s="7">
        <f t="shared" si="1"/>
        <v>1.9800000000000002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3">
      <c r="A9" s="8" t="s">
        <v>9</v>
      </c>
      <c r="B9" s="4">
        <v>38.89</v>
      </c>
      <c r="C9" s="5">
        <v>2</v>
      </c>
      <c r="D9" s="6">
        <f t="shared" si="0"/>
        <v>77.78</v>
      </c>
      <c r="E9" s="7">
        <f t="shared" si="1"/>
        <v>6.4816666666666665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3">
      <c r="A10" s="8" t="s">
        <v>10</v>
      </c>
      <c r="B10" s="4">
        <v>20.87</v>
      </c>
      <c r="C10" s="5">
        <v>2</v>
      </c>
      <c r="D10" s="6">
        <f t="shared" si="0"/>
        <v>41.74</v>
      </c>
      <c r="E10" s="7">
        <f t="shared" si="1"/>
        <v>3.4783333333333335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3">
      <c r="A11" s="8" t="s">
        <v>11</v>
      </c>
      <c r="B11" s="4">
        <v>1.84</v>
      </c>
      <c r="C11" s="5">
        <v>2</v>
      </c>
      <c r="D11" s="6">
        <f t="shared" si="0"/>
        <v>3.68</v>
      </c>
      <c r="E11" s="7">
        <f t="shared" si="1"/>
        <v>0.3066666666666667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3">
      <c r="A12" s="8" t="s">
        <v>12</v>
      </c>
      <c r="B12" s="4">
        <v>7.19</v>
      </c>
      <c r="C12" s="5">
        <v>2</v>
      </c>
      <c r="D12" s="6">
        <f t="shared" si="0"/>
        <v>14.38</v>
      </c>
      <c r="E12" s="7">
        <f t="shared" si="1"/>
        <v>1.1983333333333335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3">
      <c r="A13" s="8" t="s">
        <v>13</v>
      </c>
      <c r="B13" s="4">
        <v>0.89</v>
      </c>
      <c r="C13" s="5">
        <v>2</v>
      </c>
      <c r="D13" s="6">
        <f t="shared" si="0"/>
        <v>1.78</v>
      </c>
      <c r="E13" s="7">
        <f t="shared" si="1"/>
        <v>0.14833333333333334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43.5" customHeight="1" x14ac:dyDescent="0.3">
      <c r="A14" s="8" t="s">
        <v>14</v>
      </c>
      <c r="B14" s="4">
        <v>9.35</v>
      </c>
      <c r="C14" s="5">
        <v>4</v>
      </c>
      <c r="D14" s="6">
        <f t="shared" si="0"/>
        <v>37.4</v>
      </c>
      <c r="E14" s="7">
        <f t="shared" si="1"/>
        <v>3.1166666666666667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4.4" x14ac:dyDescent="0.3">
      <c r="A15" s="148" t="s">
        <v>15</v>
      </c>
      <c r="B15" s="149"/>
      <c r="C15" s="149"/>
      <c r="D15" s="150"/>
      <c r="E15" s="9">
        <f>SUM(E6:E14)</f>
        <v>71.570833333333326</v>
      </c>
      <c r="F15" s="1"/>
      <c r="G15" s="1"/>
      <c r="H15" s="1"/>
      <c r="I15" s="10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4.4" x14ac:dyDescent="0.3">
      <c r="A16" s="1"/>
      <c r="B16" s="1"/>
      <c r="C16" s="1"/>
      <c r="D16" s="1"/>
      <c r="E16" s="1"/>
      <c r="F16" s="1"/>
      <c r="G16" s="1"/>
      <c r="H16" s="1"/>
      <c r="I16" s="10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4.4" x14ac:dyDescent="0.3">
      <c r="A17" s="11"/>
      <c r="B17" s="11" t="s">
        <v>16</v>
      </c>
      <c r="C17" s="11" t="s">
        <v>17</v>
      </c>
      <c r="D17" s="11" t="s">
        <v>18</v>
      </c>
      <c r="E17" s="11" t="s">
        <v>19</v>
      </c>
      <c r="F17" s="1"/>
      <c r="G17" s="1"/>
      <c r="H17" s="1"/>
      <c r="I17" s="10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">
      <c r="A18" s="12" t="s">
        <v>20</v>
      </c>
      <c r="B18" s="13">
        <v>522</v>
      </c>
      <c r="C18" s="14">
        <v>10</v>
      </c>
      <c r="D18" s="15">
        <f>B18*C18</f>
        <v>5220</v>
      </c>
      <c r="E18" s="16">
        <f>D18/12</f>
        <v>435</v>
      </c>
      <c r="F18" s="1"/>
      <c r="G18" s="1"/>
      <c r="H18" s="1"/>
      <c r="I18" s="1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">
      <c r="A21" s="151" t="s">
        <v>21</v>
      </c>
      <c r="B21" s="149"/>
      <c r="C21" s="150"/>
      <c r="D21" s="1"/>
      <c r="E21" s="17">
        <v>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">
      <c r="A22" s="1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">
      <c r="A23" s="1"/>
      <c r="B23" s="1"/>
      <c r="C23" s="1"/>
      <c r="D23" s="11" t="s">
        <v>22</v>
      </c>
      <c r="E23" s="16">
        <f>E21+E18+E15</f>
        <v>1304.5708333333332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A15:D15"/>
    <mergeCell ref="A21:C21"/>
    <mergeCell ref="A2:E2"/>
    <mergeCell ref="A4:A5"/>
    <mergeCell ref="B4:B5"/>
    <mergeCell ref="C4:C5"/>
    <mergeCell ref="D4:D5"/>
    <mergeCell ref="E4:E5"/>
  </mergeCells>
  <pageMargins left="0.25" right="0.25" top="0.75" bottom="0.7968883407646335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16" workbookViewId="0"/>
  </sheetViews>
  <sheetFormatPr defaultColWidth="12.59765625" defaultRowHeight="15" customHeight="1" x14ac:dyDescent="0.25"/>
  <cols>
    <col min="1" max="1" width="40.69921875" customWidth="1"/>
    <col min="2" max="2" width="12.09765625" customWidth="1"/>
    <col min="3" max="3" width="11.69921875" customWidth="1"/>
    <col min="4" max="4" width="10" customWidth="1"/>
    <col min="5" max="5" width="11.3984375" customWidth="1"/>
    <col min="6" max="20" width="7.59765625" customWidth="1"/>
  </cols>
  <sheetData>
    <row r="1" spans="1:20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4" x14ac:dyDescent="0.3">
      <c r="A2" s="143" t="s">
        <v>0</v>
      </c>
      <c r="B2" s="144"/>
      <c r="C2" s="144"/>
      <c r="D2" s="144"/>
      <c r="E2" s="1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3">
      <c r="A4" s="145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3">
      <c r="A5" s="146"/>
      <c r="B5" s="146"/>
      <c r="C5" s="146"/>
      <c r="D5" s="146"/>
      <c r="E5" s="14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4.5" customHeight="1" x14ac:dyDescent="0.3">
      <c r="A6" s="3" t="s">
        <v>6</v>
      </c>
      <c r="B6" s="4">
        <v>613.89</v>
      </c>
      <c r="C6" s="5">
        <v>1</v>
      </c>
      <c r="D6" s="6">
        <f t="shared" ref="D6:D14" si="0">B6*C6</f>
        <v>613.89</v>
      </c>
      <c r="E6" s="7">
        <f t="shared" ref="E6:E14" si="1">D6/12</f>
        <v>51.157499999999999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52.5" customHeight="1" x14ac:dyDescent="0.3">
      <c r="A7" s="8" t="s">
        <v>7</v>
      </c>
      <c r="B7" s="7">
        <v>48.4</v>
      </c>
      <c r="C7" s="5">
        <v>2</v>
      </c>
      <c r="D7" s="6">
        <f t="shared" si="0"/>
        <v>96.8</v>
      </c>
      <c r="E7" s="7">
        <f t="shared" si="1"/>
        <v>8.0666666666666664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3">
      <c r="A8" s="8" t="s">
        <v>8</v>
      </c>
      <c r="B8" s="7">
        <v>33.869999999999997</v>
      </c>
      <c r="C8" s="5">
        <v>2</v>
      </c>
      <c r="D8" s="6">
        <f t="shared" si="0"/>
        <v>67.739999999999995</v>
      </c>
      <c r="E8" s="7">
        <f t="shared" si="1"/>
        <v>5.6449999999999996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3">
      <c r="A9" s="8" t="s">
        <v>9</v>
      </c>
      <c r="B9" s="7">
        <v>52.8</v>
      </c>
      <c r="C9" s="5">
        <v>2</v>
      </c>
      <c r="D9" s="6">
        <f t="shared" si="0"/>
        <v>105.6</v>
      </c>
      <c r="E9" s="7">
        <f t="shared" si="1"/>
        <v>8.7999999999999989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3">
      <c r="A10" s="8" t="s">
        <v>10</v>
      </c>
      <c r="B10" s="7">
        <v>24.42</v>
      </c>
      <c r="C10" s="5">
        <v>2</v>
      </c>
      <c r="D10" s="6">
        <f t="shared" si="0"/>
        <v>48.84</v>
      </c>
      <c r="E10" s="7">
        <f t="shared" si="1"/>
        <v>4.07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3">
      <c r="A11" s="8" t="s">
        <v>11</v>
      </c>
      <c r="B11" s="7">
        <v>21.8</v>
      </c>
      <c r="C11" s="5">
        <v>2</v>
      </c>
      <c r="D11" s="6">
        <f t="shared" si="0"/>
        <v>43.6</v>
      </c>
      <c r="E11" s="7">
        <f t="shared" si="1"/>
        <v>3.6333333333333333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3">
      <c r="A12" s="8" t="s">
        <v>12</v>
      </c>
      <c r="B12" s="7">
        <v>153.07</v>
      </c>
      <c r="C12" s="5">
        <v>2</v>
      </c>
      <c r="D12" s="6">
        <f t="shared" si="0"/>
        <v>306.14</v>
      </c>
      <c r="E12" s="7">
        <f t="shared" si="1"/>
        <v>25.511666666666667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3">
      <c r="A13" s="8" t="s">
        <v>13</v>
      </c>
      <c r="B13" s="7">
        <v>1.71</v>
      </c>
      <c r="C13" s="5">
        <v>2</v>
      </c>
      <c r="D13" s="6">
        <f t="shared" si="0"/>
        <v>3.42</v>
      </c>
      <c r="E13" s="7">
        <f t="shared" si="1"/>
        <v>0.28499999999999998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43.5" customHeight="1" x14ac:dyDescent="0.3">
      <c r="A14" s="8" t="s">
        <v>14</v>
      </c>
      <c r="B14" s="7">
        <v>13.13</v>
      </c>
      <c r="C14" s="5">
        <v>4</v>
      </c>
      <c r="D14" s="6">
        <f t="shared" si="0"/>
        <v>52.52</v>
      </c>
      <c r="E14" s="7">
        <f t="shared" si="1"/>
        <v>4.3766666666666669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4.4" x14ac:dyDescent="0.3">
      <c r="A15" s="148" t="s">
        <v>15</v>
      </c>
      <c r="B15" s="149"/>
      <c r="C15" s="149"/>
      <c r="D15" s="150"/>
      <c r="E15" s="9">
        <f>SUM(E6:E14)</f>
        <v>111.54583333333332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4.4" x14ac:dyDescent="0.3">
      <c r="A17" s="11"/>
      <c r="B17" s="11" t="s">
        <v>16</v>
      </c>
      <c r="C17" s="11" t="s">
        <v>17</v>
      </c>
      <c r="D17" s="11" t="s">
        <v>18</v>
      </c>
      <c r="E17" s="11" t="s">
        <v>19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">
      <c r="A18" s="12" t="s">
        <v>20</v>
      </c>
      <c r="B18" s="13">
        <v>148</v>
      </c>
      <c r="C18" s="14">
        <v>10</v>
      </c>
      <c r="D18" s="15">
        <f>B18*C18</f>
        <v>1480</v>
      </c>
      <c r="E18" s="16">
        <f>D18/12</f>
        <v>123.33333333333333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">
      <c r="A21" s="151" t="s">
        <v>21</v>
      </c>
      <c r="B21" s="149"/>
      <c r="C21" s="150"/>
      <c r="D21" s="1"/>
      <c r="E21" s="17">
        <v>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">
      <c r="A22" s="1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">
      <c r="A23" s="1"/>
      <c r="B23" s="1"/>
      <c r="C23" s="1"/>
      <c r="D23" s="11" t="s">
        <v>22</v>
      </c>
      <c r="E23" s="16">
        <f>E21+E18+E15</f>
        <v>1032.8791666666666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A15:D15"/>
    <mergeCell ref="A21:C21"/>
    <mergeCell ref="A2:E2"/>
    <mergeCell ref="A4:A5"/>
    <mergeCell ref="B4:B5"/>
    <mergeCell ref="C4:C5"/>
    <mergeCell ref="D4:D5"/>
    <mergeCell ref="E4:E5"/>
  </mergeCells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opLeftCell="A160" workbookViewId="0">
      <selection sqref="A1:E1"/>
    </sheetView>
  </sheetViews>
  <sheetFormatPr defaultColWidth="12.59765625" defaultRowHeight="15" customHeight="1" x14ac:dyDescent="0.25"/>
  <cols>
    <col min="1" max="1" width="18.59765625" customWidth="1"/>
    <col min="2" max="2" width="14.59765625" customWidth="1"/>
    <col min="3" max="3" width="12.3984375" customWidth="1"/>
    <col min="4" max="4" width="12" customWidth="1"/>
    <col min="5" max="5" width="15.8984375" customWidth="1"/>
    <col min="6" max="6" width="9" customWidth="1"/>
    <col min="7" max="7" width="9.59765625" customWidth="1"/>
    <col min="8" max="11" width="8" customWidth="1"/>
    <col min="12" max="26" width="7.59765625" customWidth="1"/>
  </cols>
  <sheetData>
    <row r="1" spans="1:26" ht="14.4" x14ac:dyDescent="0.3">
      <c r="A1" s="143" t="s">
        <v>23</v>
      </c>
      <c r="B1" s="144"/>
      <c r="C1" s="144"/>
      <c r="D1" s="144"/>
      <c r="E1" s="14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63" t="s">
        <v>24</v>
      </c>
      <c r="B2" s="144"/>
      <c r="C2" s="144"/>
      <c r="D2" s="144"/>
      <c r="E2" s="1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63"/>
      <c r="B3" s="144"/>
      <c r="C3" s="144"/>
      <c r="D3" s="144"/>
      <c r="E3" s="14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9"/>
      <c r="B4" s="20"/>
      <c r="C4" s="20"/>
      <c r="D4" s="20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64" t="s">
        <v>25</v>
      </c>
      <c r="B5" s="149"/>
      <c r="C5" s="149"/>
      <c r="D5" s="149"/>
      <c r="E5" s="15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58" t="s">
        <v>26</v>
      </c>
      <c r="B6" s="150"/>
      <c r="C6" s="158" t="s">
        <v>27</v>
      </c>
      <c r="D6" s="149"/>
      <c r="E6" s="15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58" t="s">
        <v>28</v>
      </c>
      <c r="B7" s="150"/>
      <c r="C7" s="158" t="s">
        <v>29</v>
      </c>
      <c r="D7" s="149"/>
      <c r="E7" s="15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58" t="s">
        <v>30</v>
      </c>
      <c r="B8" s="150"/>
      <c r="C8" s="158" t="s">
        <v>31</v>
      </c>
      <c r="D8" s="149"/>
      <c r="E8" s="15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58" t="s">
        <v>32</v>
      </c>
      <c r="B9" s="150"/>
      <c r="C9" s="158">
        <v>6220</v>
      </c>
      <c r="D9" s="149"/>
      <c r="E9" s="1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58" t="s">
        <v>33</v>
      </c>
      <c r="B10" s="150"/>
      <c r="C10" s="160" t="s">
        <v>34</v>
      </c>
      <c r="D10" s="161"/>
      <c r="E10" s="16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58" t="s">
        <v>35</v>
      </c>
      <c r="B11" s="150"/>
      <c r="C11" s="158" t="s">
        <v>36</v>
      </c>
      <c r="D11" s="149"/>
      <c r="E11" s="1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58" t="s">
        <v>37</v>
      </c>
      <c r="B12" s="150"/>
      <c r="C12" s="159">
        <v>1653.58</v>
      </c>
      <c r="D12" s="149"/>
      <c r="E12" s="1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58" t="s">
        <v>38</v>
      </c>
      <c r="B13" s="150"/>
      <c r="C13" s="21" t="s">
        <v>39</v>
      </c>
      <c r="D13" s="21" t="s">
        <v>40</v>
      </c>
      <c r="E13" s="21" t="s">
        <v>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65"/>
      <c r="B14" s="166"/>
      <c r="C14" s="22">
        <v>1</v>
      </c>
      <c r="D14" s="23">
        <v>25.42</v>
      </c>
      <c r="E14" s="24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58" t="s">
        <v>42</v>
      </c>
      <c r="B15" s="150"/>
      <c r="C15" s="21" t="s">
        <v>39</v>
      </c>
      <c r="D15" s="21" t="s">
        <v>40</v>
      </c>
      <c r="E15" s="21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67"/>
      <c r="B16" s="150"/>
      <c r="C16" s="22">
        <v>2</v>
      </c>
      <c r="D16" s="25">
        <v>6</v>
      </c>
      <c r="E16" s="26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58" t="s">
        <v>43</v>
      </c>
      <c r="B17" s="150"/>
      <c r="C17" s="22"/>
      <c r="D17" s="23">
        <v>24.1</v>
      </c>
      <c r="E17" s="2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27"/>
      <c r="B18" s="27"/>
      <c r="C18" s="27"/>
      <c r="D18" s="27"/>
      <c r="E18" s="2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64" t="s">
        <v>44</v>
      </c>
      <c r="B19" s="150"/>
      <c r="C19" s="21" t="s">
        <v>45</v>
      </c>
      <c r="D19" s="21" t="s">
        <v>46</v>
      </c>
      <c r="E19" s="21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28" t="s">
        <v>48</v>
      </c>
      <c r="B20" s="29">
        <v>12</v>
      </c>
      <c r="C20" s="30">
        <v>30</v>
      </c>
      <c r="D20" s="29">
        <v>0</v>
      </c>
      <c r="E20" s="22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68" t="s">
        <v>49</v>
      </c>
      <c r="B21" s="149"/>
      <c r="C21" s="150"/>
      <c r="D21" s="3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1" t="s">
        <v>50</v>
      </c>
      <c r="B22" s="31"/>
      <c r="C22" s="32">
        <v>0.39650000000000002</v>
      </c>
      <c r="D22" s="31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28" t="s">
        <v>51</v>
      </c>
      <c r="B23" s="31"/>
      <c r="C23" s="32">
        <v>0.39650000000000002</v>
      </c>
      <c r="D23" s="3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58" t="s">
        <v>52</v>
      </c>
      <c r="B24" s="150"/>
      <c r="C24" s="32">
        <v>2.1600000000000001E-2</v>
      </c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31" t="s">
        <v>53</v>
      </c>
      <c r="B25" s="31"/>
      <c r="C25" s="32">
        <f>(100%-(C22+C23+C24))</f>
        <v>0.18540000000000001</v>
      </c>
      <c r="D25" s="31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3"/>
      <c r="B26" s="34"/>
      <c r="C26" s="35"/>
      <c r="D26" s="34"/>
      <c r="E26" s="3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69" t="s">
        <v>54</v>
      </c>
      <c r="B27" s="170"/>
      <c r="C27" s="170"/>
      <c r="D27" s="170"/>
      <c r="E27" s="17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71" t="s">
        <v>30</v>
      </c>
      <c r="B28" s="171" t="s">
        <v>55</v>
      </c>
      <c r="C28" s="171" t="s">
        <v>56</v>
      </c>
      <c r="D28" s="173" t="s">
        <v>57</v>
      </c>
      <c r="E28" s="17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72"/>
      <c r="B29" s="172"/>
      <c r="C29" s="172"/>
      <c r="D29" s="36" t="s">
        <v>58</v>
      </c>
      <c r="E29" s="36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37" t="s">
        <v>60</v>
      </c>
      <c r="B30" s="38">
        <v>1</v>
      </c>
      <c r="C30" s="38">
        <v>30</v>
      </c>
      <c r="D30" s="39">
        <v>0.69040000000000001</v>
      </c>
      <c r="E30" s="40">
        <f t="shared" ref="E30:E41" si="0">B30*C30*D30</f>
        <v>20.712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1" t="s">
        <v>61</v>
      </c>
      <c r="B31" s="38">
        <v>1</v>
      </c>
      <c r="C31" s="38">
        <v>1</v>
      </c>
      <c r="D31" s="39">
        <v>1</v>
      </c>
      <c r="E31" s="40">
        <f t="shared" si="0"/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1" t="s">
        <v>62</v>
      </c>
      <c r="B32" s="38">
        <v>9.2200000000000004E-2</v>
      </c>
      <c r="C32" s="38">
        <v>15</v>
      </c>
      <c r="D32" s="39">
        <v>0.69040000000000001</v>
      </c>
      <c r="E32" s="40">
        <f t="shared" si="0"/>
        <v>0.95482319999999998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1" t="s">
        <v>63</v>
      </c>
      <c r="B33" s="38">
        <v>1</v>
      </c>
      <c r="C33" s="38">
        <v>5</v>
      </c>
      <c r="D33" s="39">
        <v>0.69040000000000001</v>
      </c>
      <c r="E33" s="40">
        <f t="shared" si="0"/>
        <v>3.452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1" t="s">
        <v>64</v>
      </c>
      <c r="B34" s="38">
        <v>0.1522</v>
      </c>
      <c r="C34" s="38">
        <v>2</v>
      </c>
      <c r="D34" s="39">
        <v>1</v>
      </c>
      <c r="E34" s="40">
        <f t="shared" si="0"/>
        <v>0.3044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1" t="s">
        <v>65</v>
      </c>
      <c r="B35" s="38">
        <v>3.09E-2</v>
      </c>
      <c r="C35" s="38">
        <v>2</v>
      </c>
      <c r="D35" s="39">
        <v>0.69040000000000001</v>
      </c>
      <c r="E35" s="40">
        <f t="shared" si="0"/>
        <v>4.2666719999999998E-2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1" t="s">
        <v>66</v>
      </c>
      <c r="B36" s="38">
        <v>1.23E-2</v>
      </c>
      <c r="C36" s="38">
        <v>3</v>
      </c>
      <c r="D36" s="39">
        <v>1</v>
      </c>
      <c r="E36" s="40">
        <f t="shared" si="0"/>
        <v>3.6900000000000002E-2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1" t="s">
        <v>67</v>
      </c>
      <c r="B37" s="38">
        <v>0.02</v>
      </c>
      <c r="C37" s="38">
        <v>1</v>
      </c>
      <c r="D37" s="39">
        <v>1</v>
      </c>
      <c r="E37" s="40">
        <f t="shared" si="0"/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2" t="s">
        <v>68</v>
      </c>
      <c r="B38" s="43">
        <v>4.0000000000000001E-3</v>
      </c>
      <c r="C38" s="43">
        <v>1</v>
      </c>
      <c r="D38" s="44">
        <v>1</v>
      </c>
      <c r="E38" s="40">
        <f t="shared" si="0"/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5" t="s">
        <v>69</v>
      </c>
      <c r="B39" s="46">
        <v>3.2099999999999997E-2</v>
      </c>
      <c r="C39" s="46">
        <v>5</v>
      </c>
      <c r="D39" s="47">
        <v>0.69040000000000001</v>
      </c>
      <c r="E39" s="40">
        <f t="shared" si="0"/>
        <v>0.11080919999999998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1" t="s">
        <v>70</v>
      </c>
      <c r="B40" s="38">
        <v>2.8E-3</v>
      </c>
      <c r="C40" s="38">
        <v>180</v>
      </c>
      <c r="D40" s="39">
        <v>0.69040000000000001</v>
      </c>
      <c r="E40" s="40">
        <f t="shared" si="0"/>
        <v>0.34796159999999998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2" t="s">
        <v>71</v>
      </c>
      <c r="B41" s="43">
        <v>2.0000000000000001E-4</v>
      </c>
      <c r="C41" s="43">
        <v>6</v>
      </c>
      <c r="D41" s="44">
        <v>1</v>
      </c>
      <c r="E41" s="40">
        <f t="shared" si="0"/>
        <v>1.2000000000000001E-3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75" t="s">
        <v>72</v>
      </c>
      <c r="B42" s="149"/>
      <c r="C42" s="149"/>
      <c r="D42" s="150"/>
      <c r="E42" s="48">
        <f>SUM(E30:E41)</f>
        <v>26.986760720000003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76" t="s">
        <v>73</v>
      </c>
      <c r="B43" s="149"/>
      <c r="C43" s="149"/>
      <c r="D43" s="150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50" t="s">
        <v>74</v>
      </c>
      <c r="B44" s="51"/>
      <c r="C44" s="21"/>
      <c r="D44" s="21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50" t="s">
        <v>75</v>
      </c>
      <c r="B45" s="51"/>
      <c r="C45" s="21"/>
      <c r="D45" s="21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31" t="s">
        <v>76</v>
      </c>
      <c r="B46" s="28"/>
      <c r="C46" s="28"/>
      <c r="D46" s="52">
        <v>12</v>
      </c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68" t="s">
        <v>77</v>
      </c>
      <c r="B47" s="149"/>
      <c r="C47" s="150"/>
      <c r="D47" s="52">
        <v>254</v>
      </c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58" t="s">
        <v>78</v>
      </c>
      <c r="B48" s="149"/>
      <c r="C48" s="150"/>
      <c r="D48" s="52">
        <f>D47/12</f>
        <v>21.166666666666668</v>
      </c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53" t="s">
        <v>79</v>
      </c>
      <c r="B49" s="54" t="s">
        <v>80</v>
      </c>
      <c r="C49" s="54" t="s">
        <v>81</v>
      </c>
      <c r="D49" s="55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54"/>
      <c r="B50" s="54">
        <v>8</v>
      </c>
      <c r="C50" s="54">
        <v>200</v>
      </c>
      <c r="D50" s="55"/>
      <c r="E50" s="5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57"/>
      <c r="B51" s="57"/>
      <c r="C51" s="57"/>
      <c r="D51" s="58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53" t="s">
        <v>82</v>
      </c>
      <c r="B53" s="149"/>
      <c r="C53" s="149"/>
      <c r="D53" s="149"/>
      <c r="E53" s="1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77" t="s">
        <v>83</v>
      </c>
      <c r="B54" s="161"/>
      <c r="C54" s="161"/>
      <c r="D54" s="161"/>
      <c r="E54" s="16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78" t="s">
        <v>84</v>
      </c>
      <c r="B55" s="149"/>
      <c r="C55" s="149"/>
      <c r="D55" s="149"/>
      <c r="E55" s="1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59"/>
      <c r="B56" s="60"/>
      <c r="C56" s="61" t="s">
        <v>85</v>
      </c>
      <c r="D56" s="62" t="s">
        <v>86</v>
      </c>
      <c r="E56" s="62" t="s">
        <v>87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63" t="s">
        <v>88</v>
      </c>
      <c r="B57" s="64"/>
      <c r="C57" s="65">
        <f>C50</f>
        <v>200</v>
      </c>
      <c r="D57" s="66"/>
      <c r="E57" s="67">
        <f>(C12/220)*C57</f>
        <v>1503.2545454545455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79" t="s">
        <v>89</v>
      </c>
      <c r="B58" s="149"/>
      <c r="C58" s="150"/>
      <c r="D58" s="68">
        <v>0.2</v>
      </c>
      <c r="E58" s="67">
        <f>C12*D58</f>
        <v>330.71600000000001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79" t="s">
        <v>90</v>
      </c>
      <c r="B59" s="149"/>
      <c r="C59" s="150"/>
      <c r="D59" s="66"/>
      <c r="E59" s="67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52" t="s">
        <v>91</v>
      </c>
      <c r="B60" s="149"/>
      <c r="C60" s="149"/>
      <c r="D60" s="150"/>
      <c r="E60" s="70">
        <f>SUM(E57:E59)</f>
        <v>1833.9705454545456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71"/>
      <c r="H61" s="1"/>
      <c r="I61" s="72"/>
      <c r="J61" s="1"/>
      <c r="K61" s="7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53" t="s">
        <v>92</v>
      </c>
      <c r="B62" s="149"/>
      <c r="C62" s="149"/>
      <c r="D62" s="149"/>
      <c r="E62" s="150"/>
      <c r="F62" s="7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54" t="s">
        <v>93</v>
      </c>
      <c r="B63" s="149"/>
      <c r="C63" s="149"/>
      <c r="D63" s="149"/>
      <c r="E63" s="1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53"/>
      <c r="B64" s="149"/>
      <c r="C64" s="150"/>
      <c r="D64" s="62" t="s">
        <v>86</v>
      </c>
      <c r="E64" s="62" t="s">
        <v>87</v>
      </c>
      <c r="F64" s="73"/>
      <c r="G64" s="1"/>
      <c r="H64" s="1"/>
      <c r="I64" s="1"/>
      <c r="J64" s="1"/>
      <c r="K64" s="7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55" t="s">
        <v>94</v>
      </c>
      <c r="B65" s="149"/>
      <c r="C65" s="150"/>
      <c r="D65" s="74">
        <v>8.3333000000000004E-2</v>
      </c>
      <c r="E65" s="67">
        <f>E60*D65</f>
        <v>152.83026746436366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56" t="s">
        <v>95</v>
      </c>
      <c r="B66" s="149"/>
      <c r="C66" s="150"/>
      <c r="D66" s="74">
        <v>0.33329999999999999</v>
      </c>
      <c r="E66" s="67">
        <f>(E60*D66)/12</f>
        <v>50.938531900000008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56" t="s">
        <v>60</v>
      </c>
      <c r="B67" s="149"/>
      <c r="C67" s="150"/>
      <c r="D67" s="74">
        <v>8.3333000000000004E-2</v>
      </c>
      <c r="E67" s="67">
        <f>E60*D67</f>
        <v>152.83026746436366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52" t="s">
        <v>72</v>
      </c>
      <c r="B68" s="149"/>
      <c r="C68" s="149"/>
      <c r="D68" s="150"/>
      <c r="E68" s="70">
        <f>SUM(E65:E67)</f>
        <v>356.59906682872736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75"/>
      <c r="B69" s="75"/>
      <c r="C69" s="75"/>
      <c r="D69" s="75"/>
      <c r="E69" s="7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54" t="s">
        <v>96</v>
      </c>
      <c r="B70" s="149"/>
      <c r="C70" s="149"/>
      <c r="D70" s="149"/>
      <c r="E70" s="1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56" t="s">
        <v>97</v>
      </c>
      <c r="B71" s="150"/>
      <c r="C71" s="67">
        <f>E60+E68</f>
        <v>2190.5696122832728</v>
      </c>
      <c r="D71" s="62" t="s">
        <v>86</v>
      </c>
      <c r="E71" s="62" t="s">
        <v>87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56" t="s">
        <v>98</v>
      </c>
      <c r="B72" s="149"/>
      <c r="C72" s="150"/>
      <c r="D72" s="74">
        <v>0.2</v>
      </c>
      <c r="E72" s="76">
        <f t="shared" ref="E72:E78" si="1">$C$71*D72</f>
        <v>438.11392245665456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56" t="s">
        <v>99</v>
      </c>
      <c r="B73" s="149"/>
      <c r="C73" s="150"/>
      <c r="D73" s="74">
        <v>0.03</v>
      </c>
      <c r="E73" s="76">
        <f t="shared" si="1"/>
        <v>65.717088368498182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56" t="s">
        <v>100</v>
      </c>
      <c r="B74" s="149"/>
      <c r="C74" s="150"/>
      <c r="D74" s="74">
        <v>2.5000000000000001E-2</v>
      </c>
      <c r="E74" s="76">
        <f t="shared" si="1"/>
        <v>54.76424030708182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56" t="s">
        <v>101</v>
      </c>
      <c r="B75" s="149"/>
      <c r="C75" s="150"/>
      <c r="D75" s="74">
        <v>1.4999999999999999E-2</v>
      </c>
      <c r="E75" s="76">
        <f t="shared" si="1"/>
        <v>32.858544184249091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56" t="s">
        <v>102</v>
      </c>
      <c r="B76" s="149"/>
      <c r="C76" s="150"/>
      <c r="D76" s="77">
        <v>0.01</v>
      </c>
      <c r="E76" s="76">
        <f t="shared" si="1"/>
        <v>21.90569612283273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56" t="s">
        <v>103</v>
      </c>
      <c r="B77" s="149"/>
      <c r="C77" s="150"/>
      <c r="D77" s="77">
        <v>6.0000000000000001E-3</v>
      </c>
      <c r="E77" s="76">
        <f t="shared" si="1"/>
        <v>13.143417673699638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56" t="s">
        <v>104</v>
      </c>
      <c r="B78" s="149"/>
      <c r="C78" s="150"/>
      <c r="D78" s="77">
        <v>2E-3</v>
      </c>
      <c r="E78" s="76">
        <f t="shared" si="1"/>
        <v>4.3811392245665459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52" t="s">
        <v>105</v>
      </c>
      <c r="B79" s="149"/>
      <c r="C79" s="150"/>
      <c r="D79" s="78">
        <f t="shared" ref="D79:E79" si="2">SUM(D72:D78)</f>
        <v>0.28800000000000003</v>
      </c>
      <c r="E79" s="79">
        <f t="shared" si="2"/>
        <v>630.88404833758273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56" t="s">
        <v>106</v>
      </c>
      <c r="B80" s="149"/>
      <c r="C80" s="150"/>
      <c r="D80" s="77">
        <v>0.08</v>
      </c>
      <c r="E80" s="76">
        <f>C71*D80</f>
        <v>175.24556898266184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52" t="s">
        <v>72</v>
      </c>
      <c r="B81" s="149"/>
      <c r="C81" s="150"/>
      <c r="D81" s="78">
        <f t="shared" ref="D81:E81" si="3">SUM(D79:D80)</f>
        <v>0.36800000000000005</v>
      </c>
      <c r="E81" s="79">
        <f t="shared" si="3"/>
        <v>806.12961732024451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75"/>
      <c r="B82" s="75"/>
      <c r="C82" s="75"/>
      <c r="D82" s="75"/>
      <c r="E82" s="7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54" t="s">
        <v>107</v>
      </c>
      <c r="B83" s="149"/>
      <c r="C83" s="149"/>
      <c r="D83" s="149"/>
      <c r="E83" s="15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57"/>
      <c r="B84" s="149"/>
      <c r="C84" s="149"/>
      <c r="D84" s="150"/>
      <c r="E84" s="62" t="s">
        <v>87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56" t="s">
        <v>108</v>
      </c>
      <c r="B85" s="149"/>
      <c r="C85" s="149"/>
      <c r="D85" s="150"/>
      <c r="E85" s="80">
        <f>((D16*C16)*D48)-(E57*E16)</f>
        <v>163.80472727272729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56" t="s">
        <v>109</v>
      </c>
      <c r="B86" s="149"/>
      <c r="C86" s="149"/>
      <c r="D86" s="150"/>
      <c r="E86" s="80">
        <f>((C14*D14)*D48)-(((C14*D14)*D48)*E14)</f>
        <v>435.82590000000005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56" t="s">
        <v>110</v>
      </c>
      <c r="B87" s="149"/>
      <c r="C87" s="149"/>
      <c r="D87" s="150"/>
      <c r="E87" s="80">
        <f>D17</f>
        <v>24.1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56" t="s">
        <v>111</v>
      </c>
      <c r="B88" s="149"/>
      <c r="C88" s="149"/>
      <c r="D88" s="150"/>
      <c r="E88" s="8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56" t="s">
        <v>90</v>
      </c>
      <c r="B89" s="149"/>
      <c r="C89" s="149"/>
      <c r="D89" s="150"/>
      <c r="E89" s="8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52" t="s">
        <v>72</v>
      </c>
      <c r="B90" s="149"/>
      <c r="C90" s="149"/>
      <c r="D90" s="150"/>
      <c r="E90" s="81">
        <f>SUM(E85:E89)</f>
        <v>623.73062727272736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82"/>
      <c r="B91" s="82"/>
      <c r="C91" s="82"/>
      <c r="D91" s="82"/>
      <c r="E91" s="8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53" t="s">
        <v>112</v>
      </c>
      <c r="B92" s="149"/>
      <c r="C92" s="149"/>
      <c r="D92" s="149"/>
      <c r="E92" s="1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53"/>
      <c r="B93" s="149"/>
      <c r="C93" s="149"/>
      <c r="D93" s="150"/>
      <c r="E93" s="62" t="s">
        <v>87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56" t="s">
        <v>93</v>
      </c>
      <c r="B94" s="149"/>
      <c r="C94" s="149"/>
      <c r="D94" s="150"/>
      <c r="E94" s="84">
        <f>E68</f>
        <v>356.59906682872736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56" t="s">
        <v>113</v>
      </c>
      <c r="B95" s="149"/>
      <c r="C95" s="149"/>
      <c r="D95" s="150"/>
      <c r="E95" s="84">
        <f>E81</f>
        <v>806.12961732024451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56" t="s">
        <v>107</v>
      </c>
      <c r="B96" s="149"/>
      <c r="C96" s="149"/>
      <c r="D96" s="150"/>
      <c r="E96" s="84">
        <f>E90</f>
        <v>623.73062727272736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52" t="s">
        <v>114</v>
      </c>
      <c r="B97" s="149"/>
      <c r="C97" s="149"/>
      <c r="D97" s="150"/>
      <c r="E97" s="85">
        <f>SUM(E94:E96)</f>
        <v>1786.4593114216991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75"/>
      <c r="B98" s="75"/>
      <c r="C98" s="75"/>
      <c r="D98" s="75"/>
      <c r="E98" s="7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53" t="s">
        <v>115</v>
      </c>
      <c r="B99" s="149"/>
      <c r="C99" s="149"/>
      <c r="D99" s="149"/>
      <c r="E99" s="1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59"/>
      <c r="B100" s="60"/>
      <c r="C100" s="60"/>
      <c r="D100" s="60"/>
      <c r="E100" s="8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85" t="s">
        <v>116</v>
      </c>
      <c r="B101" s="149"/>
      <c r="C101" s="150"/>
      <c r="D101" s="87" t="s">
        <v>86</v>
      </c>
      <c r="E101" s="88" t="s">
        <v>87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56" t="s">
        <v>117</v>
      </c>
      <c r="B102" s="149"/>
      <c r="C102" s="150"/>
      <c r="D102" s="11"/>
      <c r="E102" s="89">
        <f>((((E60+E68+E80+E90)/C20)*E20)/B20)*C22</f>
        <v>98.779576090464971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86" t="s">
        <v>118</v>
      </c>
      <c r="B103" s="149"/>
      <c r="C103" s="150"/>
      <c r="D103" s="90">
        <v>0.08</v>
      </c>
      <c r="E103" s="9">
        <f>E102*D103</f>
        <v>7.9023660872371977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86" t="s">
        <v>119</v>
      </c>
      <c r="B104" s="149"/>
      <c r="C104" s="150"/>
      <c r="D104" s="90">
        <v>0.4</v>
      </c>
      <c r="E104" s="9">
        <f>(((((E60+E68)/C20)*E20)*D103)*D104)*C22</f>
        <v>27.793947240650169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87" t="s">
        <v>120</v>
      </c>
      <c r="B105" s="149"/>
      <c r="C105" s="150"/>
      <c r="D105" s="90"/>
      <c r="E105" s="91">
        <f>SUM(E102:E104)</f>
        <v>134.47588941835232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92"/>
      <c r="B106" s="92"/>
      <c r="C106" s="92"/>
      <c r="D106" s="93"/>
      <c r="E106" s="9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85" t="s">
        <v>121</v>
      </c>
      <c r="B107" s="149"/>
      <c r="C107" s="150"/>
      <c r="D107" s="90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56" t="s">
        <v>122</v>
      </c>
      <c r="B108" s="149"/>
      <c r="C108" s="150"/>
      <c r="D108" s="11"/>
      <c r="E108" s="9">
        <f>((((E60+E97)/C20)*7)/B20)*C23</f>
        <v>27.912508521555601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86" t="s">
        <v>123</v>
      </c>
      <c r="B109" s="149"/>
      <c r="C109" s="150"/>
      <c r="D109" s="77">
        <f>D81</f>
        <v>0.36800000000000005</v>
      </c>
      <c r="E109" s="9">
        <f>E108*D109</f>
        <v>10.271803135932462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86" t="s">
        <v>124</v>
      </c>
      <c r="B110" s="149"/>
      <c r="C110" s="150"/>
      <c r="D110" s="11"/>
      <c r="E110" s="9">
        <f>(((((E60+E68)/C20)*E20)*D103)*D104)*C23</f>
        <v>27.793947240650169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87" t="s">
        <v>125</v>
      </c>
      <c r="B111" s="149"/>
      <c r="C111" s="150"/>
      <c r="D111" s="11"/>
      <c r="E111" s="91">
        <f>SUM(E108:E110)</f>
        <v>65.978258898138236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92"/>
      <c r="B112" s="92"/>
      <c r="C112" s="92"/>
      <c r="D112" s="75"/>
      <c r="E112" s="9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88" t="s">
        <v>126</v>
      </c>
      <c r="B113" s="149"/>
      <c r="C113" s="150"/>
      <c r="D113" s="66"/>
      <c r="E113" s="86" t="s">
        <v>87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89" t="s">
        <v>127</v>
      </c>
      <c r="B114" s="149"/>
      <c r="C114" s="150"/>
      <c r="D114" s="66"/>
      <c r="E114" s="95">
        <f>-E68*C24</f>
        <v>-7.702539843500511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90" t="s">
        <v>128</v>
      </c>
      <c r="B115" s="149"/>
      <c r="C115" s="150"/>
      <c r="D115" s="97"/>
      <c r="E115" s="98">
        <f>SUM(E114)</f>
        <v>-7.702539843500511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96"/>
      <c r="B116" s="99"/>
      <c r="C116" s="100"/>
      <c r="D116" s="97"/>
      <c r="E116" s="9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91" t="s">
        <v>129</v>
      </c>
      <c r="B117" s="149"/>
      <c r="C117" s="149"/>
      <c r="D117" s="150"/>
      <c r="E117" s="86" t="s">
        <v>87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56" t="s">
        <v>116</v>
      </c>
      <c r="B118" s="149"/>
      <c r="C118" s="149"/>
      <c r="D118" s="150"/>
      <c r="E118" s="91">
        <f>E105</f>
        <v>134.47588941835232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56" t="s">
        <v>121</v>
      </c>
      <c r="B119" s="149"/>
      <c r="C119" s="149"/>
      <c r="D119" s="150"/>
      <c r="E119" s="91">
        <f>E111</f>
        <v>65.978258898138236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86" t="s">
        <v>126</v>
      </c>
      <c r="B120" s="149"/>
      <c r="C120" s="149"/>
      <c r="D120" s="150"/>
      <c r="E120" s="98">
        <f>E115</f>
        <v>-7.702539843500511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52" t="s">
        <v>130</v>
      </c>
      <c r="B121" s="149"/>
      <c r="C121" s="150"/>
      <c r="D121" s="66"/>
      <c r="E121" s="101">
        <f>SUM(E118:E120)</f>
        <v>192.75160847299003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75"/>
      <c r="B122" s="75"/>
      <c r="C122" s="75"/>
      <c r="D122" s="75"/>
      <c r="E122" s="7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53" t="s">
        <v>131</v>
      </c>
      <c r="B123" s="149"/>
      <c r="C123" s="149"/>
      <c r="D123" s="149"/>
      <c r="E123" s="15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54" t="s">
        <v>132</v>
      </c>
      <c r="B124" s="149"/>
      <c r="C124" s="149"/>
      <c r="D124" s="149"/>
      <c r="E124" s="15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53" t="s">
        <v>133</v>
      </c>
      <c r="B125" s="150"/>
      <c r="C125" s="101">
        <f>(E60+E97+E121)/D48</f>
        <v>180.15030544957014</v>
      </c>
      <c r="D125" s="102" t="s">
        <v>134</v>
      </c>
      <c r="E125" s="62" t="s">
        <v>87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89" t="s">
        <v>60</v>
      </c>
      <c r="B126" s="149"/>
      <c r="C126" s="150"/>
      <c r="D126" s="103"/>
      <c r="E126" s="104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89" t="s">
        <v>61</v>
      </c>
      <c r="B127" s="149"/>
      <c r="C127" s="150"/>
      <c r="D127" s="103">
        <v>1</v>
      </c>
      <c r="E127" s="104">
        <f>(C125*D127)/12</f>
        <v>15.012525454130845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89" t="s">
        <v>62</v>
      </c>
      <c r="B128" s="149"/>
      <c r="C128" s="150"/>
      <c r="D128" s="103">
        <v>1.7</v>
      </c>
      <c r="E128" s="104">
        <f>(C125*D128)/12</f>
        <v>25.521293272022437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89" t="s">
        <v>63</v>
      </c>
      <c r="B129" s="149"/>
      <c r="C129" s="150"/>
      <c r="D129" s="103">
        <v>3.4521000000000002</v>
      </c>
      <c r="E129" s="104">
        <f>(C125*D129)/12</f>
        <v>51.824739120205095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89" t="s">
        <v>64</v>
      </c>
      <c r="B130" s="149"/>
      <c r="C130" s="150"/>
      <c r="D130" s="103">
        <v>0.30630000000000002</v>
      </c>
      <c r="E130" s="104">
        <f>(C125*D130)/12</f>
        <v>4.5983365466002786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89" t="s">
        <v>65</v>
      </c>
      <c r="B131" s="149"/>
      <c r="C131" s="150"/>
      <c r="D131" s="103">
        <v>4.1500000000000002E-2</v>
      </c>
      <c r="E131" s="104">
        <f>(C125*D131)/12</f>
        <v>0.62301980634643017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89" t="s">
        <v>66</v>
      </c>
      <c r="B132" s="149"/>
      <c r="C132" s="150"/>
      <c r="D132" s="103">
        <v>4.8899999999999999E-2</v>
      </c>
      <c r="E132" s="104">
        <f>(C125*D132)/12</f>
        <v>0.73411249470699824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89" t="s">
        <v>67</v>
      </c>
      <c r="B133" s="149"/>
      <c r="C133" s="150"/>
      <c r="D133" s="103">
        <v>0.02</v>
      </c>
      <c r="E133" s="104">
        <f>(C125*D133)/12</f>
        <v>0.30025050908261691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89" t="s">
        <v>68</v>
      </c>
      <c r="B134" s="149"/>
      <c r="C134" s="150"/>
      <c r="D134" s="103">
        <v>4.0000000000000001E-3</v>
      </c>
      <c r="E134" s="104">
        <f>(C125*D134)/12</f>
        <v>6.0050101816523378E-2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89" t="s">
        <v>69</v>
      </c>
      <c r="B135" s="149"/>
      <c r="C135" s="150"/>
      <c r="D135" s="103">
        <v>0.06</v>
      </c>
      <c r="E135" s="104">
        <f>(C125*D135)/12</f>
        <v>0.90075152724785068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89" t="s">
        <v>70</v>
      </c>
      <c r="B136" s="149"/>
      <c r="C136" s="150"/>
      <c r="D136" s="103">
        <v>3.282</v>
      </c>
      <c r="E136" s="104">
        <f>(C125*D136)/12</f>
        <v>49.27110854045744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89" t="s">
        <v>71</v>
      </c>
      <c r="B137" s="149"/>
      <c r="C137" s="150"/>
      <c r="D137" s="103">
        <v>1.32E-2</v>
      </c>
      <c r="E137" s="104">
        <f>(C125*D137)/12</f>
        <v>0.19816533599452715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52" t="s">
        <v>135</v>
      </c>
      <c r="B138" s="149"/>
      <c r="C138" s="150"/>
      <c r="D138" s="105">
        <f t="shared" ref="D138:E138" si="4">SUM(D126:D137)</f>
        <v>9.927999999999999</v>
      </c>
      <c r="E138" s="85">
        <f t="shared" si="4"/>
        <v>149.04435270861106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69"/>
      <c r="B139" s="106"/>
      <c r="C139" s="106"/>
      <c r="D139" s="107"/>
      <c r="E139" s="10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53" t="s">
        <v>136</v>
      </c>
      <c r="B140" s="149"/>
      <c r="C140" s="149"/>
      <c r="D140" s="149"/>
      <c r="E140" s="15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92" t="s">
        <v>1</v>
      </c>
      <c r="B141" s="149"/>
      <c r="C141" s="149"/>
      <c r="D141" s="150"/>
      <c r="E141" s="62" t="s">
        <v>87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93" t="s">
        <v>137</v>
      </c>
      <c r="B142" s="149"/>
      <c r="C142" s="149"/>
      <c r="D142" s="150"/>
      <c r="E142" s="104">
        <f>'Insumos_Corte de Grama'!E23</f>
        <v>1304.5708333333332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52" t="s">
        <v>138</v>
      </c>
      <c r="B143" s="149"/>
      <c r="C143" s="149"/>
      <c r="D143" s="150"/>
      <c r="E143" s="85">
        <f>SUM(E142)</f>
        <v>1304.5708333333332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82"/>
      <c r="B144" s="82"/>
      <c r="C144" s="82"/>
      <c r="D144" s="82"/>
      <c r="E144" s="10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53" t="s">
        <v>139</v>
      </c>
      <c r="B145" s="149"/>
      <c r="C145" s="149"/>
      <c r="D145" s="150"/>
      <c r="E145" s="62" t="s">
        <v>87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56" t="s">
        <v>140</v>
      </c>
      <c r="B146" s="149"/>
      <c r="C146" s="149"/>
      <c r="D146" s="150"/>
      <c r="E146" s="104">
        <f>E60</f>
        <v>1833.9705454545456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56" t="s">
        <v>141</v>
      </c>
      <c r="B147" s="149"/>
      <c r="C147" s="149"/>
      <c r="D147" s="150"/>
      <c r="E147" s="104">
        <f>E97</f>
        <v>1786.4593114216991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56" t="s">
        <v>142</v>
      </c>
      <c r="B148" s="149"/>
      <c r="C148" s="149"/>
      <c r="D148" s="150"/>
      <c r="E148" s="104">
        <f>E121</f>
        <v>192.75160847299003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56" t="s">
        <v>143</v>
      </c>
      <c r="B149" s="149"/>
      <c r="C149" s="149"/>
      <c r="D149" s="150"/>
      <c r="E149" s="104">
        <f>E138</f>
        <v>149.04435270861106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56" t="s">
        <v>144</v>
      </c>
      <c r="B150" s="149"/>
      <c r="C150" s="149"/>
      <c r="D150" s="150"/>
      <c r="E150" s="104">
        <f>E143</f>
        <v>1304.5708333333332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52" t="s">
        <v>138</v>
      </c>
      <c r="B151" s="149"/>
      <c r="C151" s="149"/>
      <c r="D151" s="150"/>
      <c r="E151" s="85">
        <f>SUM(E146:E150)</f>
        <v>5266.7966513911788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53" t="s">
        <v>145</v>
      </c>
      <c r="B153" s="149"/>
      <c r="C153" s="149"/>
      <c r="D153" s="149"/>
      <c r="E153" s="15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55"/>
      <c r="B154" s="150"/>
      <c r="C154" s="62" t="s">
        <v>146</v>
      </c>
      <c r="D154" s="62" t="s">
        <v>147</v>
      </c>
      <c r="E154" s="62" t="s">
        <v>87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56" t="s">
        <v>148</v>
      </c>
      <c r="B155" s="150"/>
      <c r="C155" s="67">
        <f>E151</f>
        <v>5266.7966513911788</v>
      </c>
      <c r="D155" s="74">
        <v>0.2</v>
      </c>
      <c r="E155" s="67">
        <f t="shared" ref="E155:E156" si="5">C155*D155</f>
        <v>1053.3593302782358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56" t="s">
        <v>149</v>
      </c>
      <c r="B156" s="150"/>
      <c r="C156" s="67">
        <f>E151+E155</f>
        <v>6320.1559816694144</v>
      </c>
      <c r="D156" s="74">
        <v>0.2</v>
      </c>
      <c r="E156" s="67">
        <f t="shared" si="5"/>
        <v>1264.0311963338829</v>
      </c>
      <c r="F156" s="1"/>
      <c r="G156" s="110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54" t="s">
        <v>150</v>
      </c>
      <c r="B157" s="149"/>
      <c r="C157" s="149"/>
      <c r="D157" s="149"/>
      <c r="E157" s="15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56" t="s">
        <v>151</v>
      </c>
      <c r="B158" s="150"/>
      <c r="C158" s="104">
        <f>(C156+E156)/((100-(D161*100))/100)</f>
        <v>8642.9483510009086</v>
      </c>
      <c r="D158" s="111">
        <v>1.6500000000000001E-2</v>
      </c>
      <c r="E158" s="112">
        <f t="shared" ref="E158:E160" si="6">C158*D158</f>
        <v>142.60864779151501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56" t="s">
        <v>152</v>
      </c>
      <c r="B159" s="150"/>
      <c r="C159" s="104">
        <f>(C156+E156)/((100-(D161*100))/100)</f>
        <v>8642.9483510009086</v>
      </c>
      <c r="D159" s="111">
        <v>7.5999999999999998E-2</v>
      </c>
      <c r="E159" s="112">
        <f t="shared" si="6"/>
        <v>656.86407467606898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56" t="s">
        <v>153</v>
      </c>
      <c r="B160" s="150"/>
      <c r="C160" s="104">
        <f>(C156+E156)/((100-(D161*100))/100)</f>
        <v>8642.9483510009086</v>
      </c>
      <c r="D160" s="111">
        <v>0.03</v>
      </c>
      <c r="E160" s="112">
        <f t="shared" si="6"/>
        <v>259.28845053002726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52" t="s">
        <v>154</v>
      </c>
      <c r="B161" s="149"/>
      <c r="C161" s="150"/>
      <c r="D161" s="78">
        <f t="shared" ref="D161:E161" si="7">SUM(D158:D160)</f>
        <v>0.1225</v>
      </c>
      <c r="E161" s="85">
        <f t="shared" si="7"/>
        <v>1058.7611729976111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52" t="s">
        <v>155</v>
      </c>
      <c r="B162" s="149"/>
      <c r="C162" s="149"/>
      <c r="D162" s="113">
        <f t="shared" ref="D162:E162" si="8">D155+D156+D161</f>
        <v>0.52249999999999996</v>
      </c>
      <c r="E162" s="79">
        <f t="shared" si="8"/>
        <v>3376.1516996097298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53" t="s">
        <v>156</v>
      </c>
      <c r="B164" s="149"/>
      <c r="C164" s="149"/>
      <c r="D164" s="149"/>
      <c r="E164" s="86" t="s">
        <v>87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56" t="s">
        <v>140</v>
      </c>
      <c r="B165" s="149"/>
      <c r="C165" s="149"/>
      <c r="D165" s="150"/>
      <c r="E165" s="104">
        <f>E60</f>
        <v>1833.9705454545456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56" t="s">
        <v>141</v>
      </c>
      <c r="B166" s="149"/>
      <c r="C166" s="149"/>
      <c r="D166" s="150"/>
      <c r="E166" s="104">
        <f>E97</f>
        <v>1786.4593114216991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56" t="s">
        <v>142</v>
      </c>
      <c r="B167" s="149"/>
      <c r="C167" s="149"/>
      <c r="D167" s="150"/>
      <c r="E167" s="104">
        <f>E121</f>
        <v>192.75160847299003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56" t="s">
        <v>143</v>
      </c>
      <c r="B168" s="149"/>
      <c r="C168" s="149"/>
      <c r="D168" s="150"/>
      <c r="E168" s="84">
        <f t="shared" ref="E168:E169" si="9">E149</f>
        <v>149.04435270861106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56" t="s">
        <v>144</v>
      </c>
      <c r="B169" s="149"/>
      <c r="C169" s="149"/>
      <c r="D169" s="150"/>
      <c r="E169" s="104">
        <f t="shared" si="9"/>
        <v>1304.5708333333332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94" t="s">
        <v>157</v>
      </c>
      <c r="B170" s="195"/>
      <c r="C170" s="195"/>
      <c r="D170" s="166"/>
      <c r="E170" s="114">
        <f>E162</f>
        <v>3376.1516996097298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52" t="s">
        <v>158</v>
      </c>
      <c r="B171" s="149"/>
      <c r="C171" s="149"/>
      <c r="D171" s="150"/>
      <c r="E171" s="85">
        <f>SUM(E165:E170)</f>
        <v>8642.9483510009086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82"/>
      <c r="B172" s="82"/>
      <c r="C172" s="82"/>
      <c r="D172" s="82"/>
      <c r="E172" s="10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82"/>
      <c r="B173" s="82"/>
      <c r="C173" s="82"/>
      <c r="D173" s="82"/>
      <c r="E173" s="10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82"/>
      <c r="B174" s="82"/>
      <c r="C174" s="82"/>
      <c r="D174" s="82"/>
      <c r="E174" s="10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53" t="s">
        <v>159</v>
      </c>
      <c r="B175" s="149"/>
      <c r="C175" s="149"/>
      <c r="D175" s="150"/>
      <c r="E175" s="8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53"/>
      <c r="B176" s="149"/>
      <c r="C176" s="150"/>
      <c r="D176" s="115" t="s">
        <v>87</v>
      </c>
      <c r="E176" s="11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55" t="s">
        <v>22</v>
      </c>
      <c r="B177" s="149"/>
      <c r="C177" s="150"/>
      <c r="D177" s="67">
        <f>E171</f>
        <v>8642.9483510009086</v>
      </c>
      <c r="E177" s="6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55" t="s">
        <v>160</v>
      </c>
      <c r="B178" s="149"/>
      <c r="C178" s="150"/>
      <c r="D178" s="116">
        <v>875000</v>
      </c>
      <c r="E178" s="8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56" t="s">
        <v>161</v>
      </c>
      <c r="B179" s="149"/>
      <c r="C179" s="150"/>
      <c r="D179" s="117">
        <f>D178/12</f>
        <v>72916.666666666672</v>
      </c>
      <c r="E179" s="8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83" t="s">
        <v>162</v>
      </c>
      <c r="B180" s="149"/>
      <c r="C180" s="150"/>
      <c r="D180" s="14"/>
      <c r="E180" s="14">
        <f>D177/D179</f>
        <v>0.11853186309944103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18"/>
      <c r="B181" s="118"/>
      <c r="C181" s="118"/>
      <c r="D181" s="1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84"/>
      <c r="B182" s="144"/>
      <c r="C182" s="144"/>
      <c r="D182" s="144"/>
      <c r="E182" s="14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19"/>
      <c r="B183" s="119"/>
      <c r="C183" s="119"/>
      <c r="D183" s="119"/>
      <c r="E183" s="11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20"/>
      <c r="B184" s="120"/>
      <c r="C184" s="120"/>
      <c r="D184" s="121"/>
      <c r="E184" s="12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20"/>
      <c r="B185" s="180"/>
      <c r="C185" s="144"/>
      <c r="D185" s="144"/>
      <c r="E185" s="14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18"/>
      <c r="B186" s="118"/>
      <c r="C186" s="118"/>
      <c r="D186" s="1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82"/>
      <c r="B187" s="120"/>
      <c r="C187" s="123"/>
      <c r="D187" s="123"/>
      <c r="E187" s="12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25"/>
      <c r="B188" s="143"/>
      <c r="C188" s="144"/>
      <c r="D188" s="144"/>
      <c r="E188" s="14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82"/>
      <c r="B189" s="126"/>
      <c r="C189" s="127"/>
      <c r="D189" s="128"/>
      <c r="E189" s="12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82"/>
      <c r="B190" s="130"/>
      <c r="C190" s="127"/>
      <c r="D190" s="128"/>
      <c r="E190" s="12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82"/>
      <c r="B191" s="181"/>
      <c r="C191" s="144"/>
      <c r="D191" s="144"/>
      <c r="E191" s="14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82"/>
      <c r="B192" s="126"/>
      <c r="C192" s="127"/>
      <c r="D192" s="128"/>
      <c r="E192" s="12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92"/>
      <c r="B193" s="126"/>
      <c r="C193" s="127"/>
      <c r="D193" s="128"/>
      <c r="E193" s="12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92"/>
      <c r="B194" s="180"/>
      <c r="C194" s="144"/>
      <c r="D194" s="144"/>
      <c r="E194" s="14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92"/>
      <c r="B195" s="120"/>
      <c r="C195" s="120"/>
      <c r="D195" s="120"/>
      <c r="E195" s="1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82"/>
      <c r="B196" s="82"/>
      <c r="C196" s="127"/>
      <c r="D196" s="131"/>
      <c r="E196" s="10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82"/>
      <c r="B197" s="180"/>
      <c r="C197" s="144"/>
      <c r="D197" s="144"/>
      <c r="E197" s="14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82"/>
      <c r="B198" s="120"/>
      <c r="C198" s="120"/>
      <c r="D198" s="120"/>
      <c r="E198" s="1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25"/>
      <c r="B200" s="182"/>
      <c r="C200" s="144"/>
      <c r="D200" s="144"/>
      <c r="E200" s="14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25"/>
      <c r="B201" s="132"/>
      <c r="C201" s="132"/>
      <c r="D201" s="132"/>
      <c r="E201" s="13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25"/>
      <c r="B202" s="133"/>
      <c r="C202" s="13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25"/>
      <c r="B203" s="182"/>
      <c r="C203" s="144"/>
      <c r="D203" s="144"/>
      <c r="E203" s="14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25"/>
      <c r="B204" s="133"/>
      <c r="C204" s="13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43"/>
      <c r="B205" s="144"/>
      <c r="C205" s="144"/>
      <c r="D205" s="144"/>
      <c r="E205" s="14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82"/>
      <c r="B207" s="120"/>
      <c r="C207" s="123"/>
      <c r="D207" s="123"/>
      <c r="E207" s="12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35"/>
      <c r="B208" s="136"/>
      <c r="C208" s="137"/>
      <c r="D208" s="128"/>
      <c r="E208" s="13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82"/>
      <c r="B209" s="130"/>
      <c r="C209" s="127"/>
      <c r="D209" s="128"/>
      <c r="E209" s="12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82"/>
      <c r="B210" s="126"/>
      <c r="C210" s="127"/>
      <c r="D210" s="128"/>
      <c r="E210" s="12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82"/>
      <c r="B211" s="130"/>
      <c r="C211" s="127"/>
      <c r="D211" s="128"/>
      <c r="E211" s="12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35"/>
      <c r="B212" s="139"/>
      <c r="C212" s="137"/>
      <c r="D212" s="128"/>
      <c r="E212" s="13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35"/>
      <c r="B213" s="136"/>
      <c r="C213" s="137"/>
      <c r="D213" s="128"/>
      <c r="E213" s="13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82"/>
      <c r="B214" s="130"/>
      <c r="C214" s="127"/>
      <c r="D214" s="128"/>
      <c r="E214" s="12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82"/>
      <c r="B215" s="126"/>
      <c r="C215" s="127"/>
      <c r="D215" s="128"/>
      <c r="E215" s="12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92"/>
      <c r="B216" s="126"/>
      <c r="C216" s="127"/>
      <c r="D216" s="128"/>
      <c r="E216" s="1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92"/>
      <c r="B217" s="126"/>
      <c r="C217" s="127"/>
      <c r="D217" s="128"/>
      <c r="E217" s="12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82"/>
      <c r="B218" s="82"/>
      <c r="C218" s="127"/>
      <c r="D218" s="131"/>
      <c r="E218" s="10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25"/>
      <c r="B220" s="1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25"/>
      <c r="B221" s="133"/>
      <c r="C221" s="13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4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3">
    <mergeCell ref="A147:D147"/>
    <mergeCell ref="A148:D148"/>
    <mergeCell ref="A165:D165"/>
    <mergeCell ref="A166:D166"/>
    <mergeCell ref="A167:D167"/>
    <mergeCell ref="A168:D168"/>
    <mergeCell ref="A169:D169"/>
    <mergeCell ref="A170:D170"/>
    <mergeCell ref="A171:D171"/>
    <mergeCell ref="A136:C136"/>
    <mergeCell ref="A137:C137"/>
    <mergeCell ref="A138:C138"/>
    <mergeCell ref="A140:E140"/>
    <mergeCell ref="A141:D141"/>
    <mergeCell ref="A142:D142"/>
    <mergeCell ref="A143:D143"/>
    <mergeCell ref="A145:D145"/>
    <mergeCell ref="A146:D146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119:D119"/>
    <mergeCell ref="A162:C162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153:E153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93:D93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43:D43"/>
    <mergeCell ref="A47:C47"/>
    <mergeCell ref="A48:C48"/>
    <mergeCell ref="A53:E53"/>
    <mergeCell ref="A54:E54"/>
    <mergeCell ref="A55:E55"/>
    <mergeCell ref="A58:C58"/>
    <mergeCell ref="A59:C59"/>
    <mergeCell ref="A92:E92"/>
    <mergeCell ref="A19:B19"/>
    <mergeCell ref="A21:C21"/>
    <mergeCell ref="A24:B24"/>
    <mergeCell ref="A27:E27"/>
    <mergeCell ref="A28:A29"/>
    <mergeCell ref="B28:B29"/>
    <mergeCell ref="C28:C29"/>
    <mergeCell ref="D28:E28"/>
    <mergeCell ref="A42:D42"/>
    <mergeCell ref="A90:D90"/>
    <mergeCell ref="C8:E8"/>
    <mergeCell ref="C9:E9"/>
    <mergeCell ref="C11:E11"/>
    <mergeCell ref="C12:E12"/>
    <mergeCell ref="C10:E10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80:C80"/>
    <mergeCell ref="A81:C81"/>
    <mergeCell ref="A83:E83"/>
    <mergeCell ref="A84:D84"/>
    <mergeCell ref="A85:D85"/>
    <mergeCell ref="A86:D86"/>
    <mergeCell ref="A87:D87"/>
    <mergeCell ref="A88:D88"/>
    <mergeCell ref="A89:D89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A67:C67"/>
    <mergeCell ref="A68:D68"/>
    <mergeCell ref="A70:E70"/>
  </mergeCells>
  <pageMargins left="0.511811024" right="0.511811024" top="0.78740157499999996" bottom="0.78740157499999996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topLeftCell="A166" workbookViewId="0">
      <selection sqref="A1:E1"/>
    </sheetView>
  </sheetViews>
  <sheetFormatPr defaultColWidth="12.59765625" defaultRowHeight="15" customHeight="1" x14ac:dyDescent="0.25"/>
  <cols>
    <col min="1" max="1" width="18.59765625" customWidth="1"/>
    <col min="2" max="2" width="14.59765625" customWidth="1"/>
    <col min="3" max="3" width="12.3984375" customWidth="1"/>
    <col min="4" max="4" width="12" customWidth="1"/>
    <col min="5" max="5" width="15.8984375" customWidth="1"/>
    <col min="6" max="6" width="9" customWidth="1"/>
    <col min="7" max="7" width="9.59765625" customWidth="1"/>
    <col min="8" max="11" width="8" customWidth="1"/>
    <col min="12" max="26" width="7.59765625" customWidth="1"/>
  </cols>
  <sheetData>
    <row r="1" spans="1:26" ht="14.4" x14ac:dyDescent="0.3">
      <c r="A1" s="143" t="s">
        <v>23</v>
      </c>
      <c r="B1" s="144"/>
      <c r="C1" s="144"/>
      <c r="D1" s="144"/>
      <c r="E1" s="14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63" t="s">
        <v>163</v>
      </c>
      <c r="B2" s="144"/>
      <c r="C2" s="144"/>
      <c r="D2" s="144"/>
      <c r="E2" s="1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63"/>
      <c r="B3" s="144"/>
      <c r="C3" s="144"/>
      <c r="D3" s="144"/>
      <c r="E3" s="14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9"/>
      <c r="B4" s="20"/>
      <c r="C4" s="20"/>
      <c r="D4" s="20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64" t="s">
        <v>25</v>
      </c>
      <c r="B5" s="149"/>
      <c r="C5" s="149"/>
      <c r="D5" s="149"/>
      <c r="E5" s="15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58" t="s">
        <v>26</v>
      </c>
      <c r="B6" s="150"/>
      <c r="C6" s="158" t="s">
        <v>27</v>
      </c>
      <c r="D6" s="149"/>
      <c r="E6" s="15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58" t="s">
        <v>28</v>
      </c>
      <c r="B7" s="150"/>
      <c r="C7" s="158" t="s">
        <v>164</v>
      </c>
      <c r="D7" s="149"/>
      <c r="E7" s="15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58" t="s">
        <v>30</v>
      </c>
      <c r="B8" s="150"/>
      <c r="C8" s="158" t="s">
        <v>31</v>
      </c>
      <c r="D8" s="149"/>
      <c r="E8" s="15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58" t="s">
        <v>32</v>
      </c>
      <c r="B9" s="150"/>
      <c r="C9" s="158">
        <v>6220</v>
      </c>
      <c r="D9" s="149"/>
      <c r="E9" s="1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58" t="s">
        <v>33</v>
      </c>
      <c r="B10" s="150"/>
      <c r="C10" s="160" t="s">
        <v>34</v>
      </c>
      <c r="D10" s="161"/>
      <c r="E10" s="16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58" t="s">
        <v>35</v>
      </c>
      <c r="B11" s="150"/>
      <c r="C11" s="158" t="s">
        <v>36</v>
      </c>
      <c r="D11" s="149"/>
      <c r="E11" s="1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58" t="s">
        <v>37</v>
      </c>
      <c r="B12" s="150"/>
      <c r="C12" s="159">
        <v>1653.58</v>
      </c>
      <c r="D12" s="149"/>
      <c r="E12" s="1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58" t="s">
        <v>38</v>
      </c>
      <c r="B13" s="150"/>
      <c r="C13" s="21" t="s">
        <v>39</v>
      </c>
      <c r="D13" s="21" t="s">
        <v>40</v>
      </c>
      <c r="E13" s="21" t="s">
        <v>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65"/>
      <c r="B14" s="166"/>
      <c r="C14" s="22">
        <v>1</v>
      </c>
      <c r="D14" s="23">
        <v>25.42</v>
      </c>
      <c r="E14" s="24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58" t="s">
        <v>42</v>
      </c>
      <c r="B15" s="150"/>
      <c r="C15" s="21" t="s">
        <v>39</v>
      </c>
      <c r="D15" s="21" t="s">
        <v>40</v>
      </c>
      <c r="E15" s="21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67"/>
      <c r="B16" s="150"/>
      <c r="C16" s="22">
        <v>2</v>
      </c>
      <c r="D16" s="25">
        <v>6</v>
      </c>
      <c r="E16" s="26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58" t="s">
        <v>43</v>
      </c>
      <c r="B17" s="150"/>
      <c r="C17" s="22"/>
      <c r="D17" s="23">
        <v>24.1</v>
      </c>
      <c r="E17" s="2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27"/>
      <c r="B18" s="27"/>
      <c r="C18" s="27"/>
      <c r="D18" s="27"/>
      <c r="E18" s="2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64" t="s">
        <v>44</v>
      </c>
      <c r="B19" s="150"/>
      <c r="C19" s="21" t="s">
        <v>45</v>
      </c>
      <c r="D19" s="21" t="s">
        <v>46</v>
      </c>
      <c r="E19" s="21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28" t="s">
        <v>48</v>
      </c>
      <c r="B20" s="29">
        <v>12</v>
      </c>
      <c r="C20" s="30">
        <v>30</v>
      </c>
      <c r="D20" s="29">
        <v>0</v>
      </c>
      <c r="E20" s="22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68" t="s">
        <v>49</v>
      </c>
      <c r="B21" s="149"/>
      <c r="C21" s="150"/>
      <c r="D21" s="3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1" t="s">
        <v>50</v>
      </c>
      <c r="B22" s="31"/>
      <c r="C22" s="32">
        <v>0.39650000000000002</v>
      </c>
      <c r="D22" s="31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28" t="s">
        <v>51</v>
      </c>
      <c r="B23" s="31"/>
      <c r="C23" s="32">
        <v>0.39650000000000002</v>
      </c>
      <c r="D23" s="3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58" t="s">
        <v>52</v>
      </c>
      <c r="B24" s="150"/>
      <c r="C24" s="32">
        <v>2.1600000000000001E-2</v>
      </c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31" t="s">
        <v>53</v>
      </c>
      <c r="B25" s="31"/>
      <c r="C25" s="32">
        <f>(100%-(C22+C23+C24))</f>
        <v>0.18540000000000001</v>
      </c>
      <c r="D25" s="31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3"/>
      <c r="B26" s="34"/>
      <c r="C26" s="35"/>
      <c r="D26" s="34"/>
      <c r="E26" s="3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69" t="s">
        <v>54</v>
      </c>
      <c r="B27" s="170"/>
      <c r="C27" s="170"/>
      <c r="D27" s="170"/>
      <c r="E27" s="17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71" t="s">
        <v>30</v>
      </c>
      <c r="B28" s="171" t="s">
        <v>55</v>
      </c>
      <c r="C28" s="171" t="s">
        <v>56</v>
      </c>
      <c r="D28" s="173" t="s">
        <v>57</v>
      </c>
      <c r="E28" s="17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72"/>
      <c r="B29" s="172"/>
      <c r="C29" s="172"/>
      <c r="D29" s="36" t="s">
        <v>58</v>
      </c>
      <c r="E29" s="36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37" t="s">
        <v>60</v>
      </c>
      <c r="B30" s="38">
        <v>1</v>
      </c>
      <c r="C30" s="38">
        <v>30</v>
      </c>
      <c r="D30" s="39">
        <v>0.69040000000000001</v>
      </c>
      <c r="E30" s="40">
        <f t="shared" ref="E30:E41" si="0">B30*C30*D30</f>
        <v>20.712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1" t="s">
        <v>61</v>
      </c>
      <c r="B31" s="38">
        <v>1</v>
      </c>
      <c r="C31" s="38">
        <v>1</v>
      </c>
      <c r="D31" s="39">
        <v>1</v>
      </c>
      <c r="E31" s="40">
        <f t="shared" si="0"/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1" t="s">
        <v>62</v>
      </c>
      <c r="B32" s="38">
        <v>9.2200000000000004E-2</v>
      </c>
      <c r="C32" s="38">
        <v>15</v>
      </c>
      <c r="D32" s="39">
        <v>0.69040000000000001</v>
      </c>
      <c r="E32" s="40">
        <f t="shared" si="0"/>
        <v>0.95482319999999998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1" t="s">
        <v>63</v>
      </c>
      <c r="B33" s="38">
        <v>1</v>
      </c>
      <c r="C33" s="38">
        <v>5</v>
      </c>
      <c r="D33" s="39">
        <v>0.69040000000000001</v>
      </c>
      <c r="E33" s="40">
        <f t="shared" si="0"/>
        <v>3.452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1" t="s">
        <v>64</v>
      </c>
      <c r="B34" s="38">
        <v>0.1522</v>
      </c>
      <c r="C34" s="38">
        <v>2</v>
      </c>
      <c r="D34" s="39">
        <v>1</v>
      </c>
      <c r="E34" s="40">
        <f t="shared" si="0"/>
        <v>0.3044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1" t="s">
        <v>65</v>
      </c>
      <c r="B35" s="38">
        <v>3.09E-2</v>
      </c>
      <c r="C35" s="38">
        <v>2</v>
      </c>
      <c r="D35" s="39">
        <v>0.69040000000000001</v>
      </c>
      <c r="E35" s="40">
        <f t="shared" si="0"/>
        <v>4.2666719999999998E-2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1" t="s">
        <v>66</v>
      </c>
      <c r="B36" s="38">
        <v>1.23E-2</v>
      </c>
      <c r="C36" s="38">
        <v>3</v>
      </c>
      <c r="D36" s="39">
        <v>1</v>
      </c>
      <c r="E36" s="40">
        <f t="shared" si="0"/>
        <v>3.6900000000000002E-2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1" t="s">
        <v>67</v>
      </c>
      <c r="B37" s="38">
        <v>0.02</v>
      </c>
      <c r="C37" s="38">
        <v>1</v>
      </c>
      <c r="D37" s="39">
        <v>1</v>
      </c>
      <c r="E37" s="40">
        <f t="shared" si="0"/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2" t="s">
        <v>68</v>
      </c>
      <c r="B38" s="43">
        <v>4.0000000000000001E-3</v>
      </c>
      <c r="C38" s="43">
        <v>1</v>
      </c>
      <c r="D38" s="44">
        <v>1</v>
      </c>
      <c r="E38" s="40">
        <f t="shared" si="0"/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5" t="s">
        <v>69</v>
      </c>
      <c r="B39" s="46">
        <v>3.2099999999999997E-2</v>
      </c>
      <c r="C39" s="46">
        <v>5</v>
      </c>
      <c r="D39" s="47">
        <v>0.69040000000000001</v>
      </c>
      <c r="E39" s="40">
        <f t="shared" si="0"/>
        <v>0.11080919999999998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1" t="s">
        <v>70</v>
      </c>
      <c r="B40" s="38">
        <v>2.8E-3</v>
      </c>
      <c r="C40" s="38">
        <v>180</v>
      </c>
      <c r="D40" s="39">
        <v>0.69040000000000001</v>
      </c>
      <c r="E40" s="40">
        <f t="shared" si="0"/>
        <v>0.34796159999999998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2" t="s">
        <v>71</v>
      </c>
      <c r="B41" s="43">
        <v>2.0000000000000001E-4</v>
      </c>
      <c r="C41" s="43">
        <v>6</v>
      </c>
      <c r="D41" s="44">
        <v>1</v>
      </c>
      <c r="E41" s="40">
        <f t="shared" si="0"/>
        <v>1.2000000000000001E-3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75" t="s">
        <v>72</v>
      </c>
      <c r="B42" s="149"/>
      <c r="C42" s="149"/>
      <c r="D42" s="150"/>
      <c r="E42" s="48">
        <f>SUM(E30:E41)</f>
        <v>26.986760720000003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76" t="s">
        <v>73</v>
      </c>
      <c r="B43" s="149"/>
      <c r="C43" s="149"/>
      <c r="D43" s="150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50" t="s">
        <v>74</v>
      </c>
      <c r="B44" s="51"/>
      <c r="C44" s="21"/>
      <c r="D44" s="21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50" t="s">
        <v>75</v>
      </c>
      <c r="B45" s="51"/>
      <c r="C45" s="21"/>
      <c r="D45" s="21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31" t="s">
        <v>76</v>
      </c>
      <c r="B46" s="28"/>
      <c r="C46" s="28"/>
      <c r="D46" s="52">
        <v>12</v>
      </c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68" t="s">
        <v>77</v>
      </c>
      <c r="B47" s="149"/>
      <c r="C47" s="150"/>
      <c r="D47" s="52">
        <v>254</v>
      </c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58" t="s">
        <v>78</v>
      </c>
      <c r="B48" s="149"/>
      <c r="C48" s="150"/>
      <c r="D48" s="52">
        <f>D47/12</f>
        <v>21.166666666666668</v>
      </c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53" t="s">
        <v>79</v>
      </c>
      <c r="B49" s="54" t="s">
        <v>80</v>
      </c>
      <c r="C49" s="54" t="s">
        <v>81</v>
      </c>
      <c r="D49" s="55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54"/>
      <c r="B50" s="54">
        <v>8</v>
      </c>
      <c r="C50" s="54">
        <v>200</v>
      </c>
      <c r="D50" s="55"/>
      <c r="E50" s="5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57"/>
      <c r="B51" s="57"/>
      <c r="C51" s="57"/>
      <c r="D51" s="58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53" t="s">
        <v>82</v>
      </c>
      <c r="B53" s="149"/>
      <c r="C53" s="149"/>
      <c r="D53" s="149"/>
      <c r="E53" s="1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77" t="s">
        <v>83</v>
      </c>
      <c r="B54" s="161"/>
      <c r="C54" s="161"/>
      <c r="D54" s="161"/>
      <c r="E54" s="16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78" t="s">
        <v>84</v>
      </c>
      <c r="B55" s="149"/>
      <c r="C55" s="149"/>
      <c r="D55" s="149"/>
      <c r="E55" s="1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59"/>
      <c r="B56" s="60"/>
      <c r="C56" s="61" t="s">
        <v>85</v>
      </c>
      <c r="D56" s="62" t="s">
        <v>86</v>
      </c>
      <c r="E56" s="62" t="s">
        <v>87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63" t="s">
        <v>88</v>
      </c>
      <c r="B57" s="64"/>
      <c r="C57" s="65">
        <f>C50</f>
        <v>200</v>
      </c>
      <c r="D57" s="66"/>
      <c r="E57" s="67">
        <f>(C12/220)*C57</f>
        <v>1503.2545454545455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79" t="s">
        <v>89</v>
      </c>
      <c r="B58" s="149"/>
      <c r="C58" s="150"/>
      <c r="D58" s="68">
        <v>0.2</v>
      </c>
      <c r="E58" s="67">
        <f>C12*D58</f>
        <v>330.71600000000001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79" t="s">
        <v>90</v>
      </c>
      <c r="B59" s="149"/>
      <c r="C59" s="150"/>
      <c r="D59" s="66"/>
      <c r="E59" s="67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52" t="s">
        <v>91</v>
      </c>
      <c r="B60" s="149"/>
      <c r="C60" s="149"/>
      <c r="D60" s="150"/>
      <c r="E60" s="70">
        <f>SUM(E57:E59)</f>
        <v>1833.9705454545456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71"/>
      <c r="H61" s="1"/>
      <c r="I61" s="72"/>
      <c r="J61" s="1"/>
      <c r="K61" s="7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53" t="s">
        <v>92</v>
      </c>
      <c r="B62" s="149"/>
      <c r="C62" s="149"/>
      <c r="D62" s="149"/>
      <c r="E62" s="150"/>
      <c r="F62" s="7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54" t="s">
        <v>93</v>
      </c>
      <c r="B63" s="149"/>
      <c r="C63" s="149"/>
      <c r="D63" s="149"/>
      <c r="E63" s="1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53"/>
      <c r="B64" s="149"/>
      <c r="C64" s="150"/>
      <c r="D64" s="62" t="s">
        <v>86</v>
      </c>
      <c r="E64" s="62" t="s">
        <v>87</v>
      </c>
      <c r="F64" s="73"/>
      <c r="G64" s="1"/>
      <c r="H64" s="1"/>
      <c r="I64" s="1"/>
      <c r="J64" s="1"/>
      <c r="K64" s="7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55" t="s">
        <v>94</v>
      </c>
      <c r="B65" s="149"/>
      <c r="C65" s="150"/>
      <c r="D65" s="74">
        <v>8.3333000000000004E-2</v>
      </c>
      <c r="E65" s="67">
        <f>E60*D65</f>
        <v>152.83026746436366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56" t="s">
        <v>95</v>
      </c>
      <c r="B66" s="149"/>
      <c r="C66" s="150"/>
      <c r="D66" s="74">
        <v>0.33329999999999999</v>
      </c>
      <c r="E66" s="67">
        <f>(E60*D66)/12</f>
        <v>50.938531900000008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56" t="s">
        <v>60</v>
      </c>
      <c r="B67" s="149"/>
      <c r="C67" s="150"/>
      <c r="D67" s="74">
        <v>8.3333000000000004E-2</v>
      </c>
      <c r="E67" s="67">
        <f>E60*D67</f>
        <v>152.83026746436366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52" t="s">
        <v>72</v>
      </c>
      <c r="B68" s="149"/>
      <c r="C68" s="149"/>
      <c r="D68" s="150"/>
      <c r="E68" s="70">
        <f>SUM(E65:E67)</f>
        <v>356.59906682872736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75"/>
      <c r="B69" s="75"/>
      <c r="C69" s="75"/>
      <c r="D69" s="75"/>
      <c r="E69" s="7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54" t="s">
        <v>96</v>
      </c>
      <c r="B70" s="149"/>
      <c r="C70" s="149"/>
      <c r="D70" s="149"/>
      <c r="E70" s="1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56" t="s">
        <v>97</v>
      </c>
      <c r="B71" s="150"/>
      <c r="C71" s="67">
        <f>E60+E68</f>
        <v>2190.5696122832728</v>
      </c>
      <c r="D71" s="62" t="s">
        <v>86</v>
      </c>
      <c r="E71" s="62" t="s">
        <v>87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56" t="s">
        <v>98</v>
      </c>
      <c r="B72" s="149"/>
      <c r="C72" s="150"/>
      <c r="D72" s="74">
        <v>0.2</v>
      </c>
      <c r="E72" s="76">
        <f t="shared" ref="E72:E78" si="1">$C$71*D72</f>
        <v>438.11392245665456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56" t="s">
        <v>99</v>
      </c>
      <c r="B73" s="149"/>
      <c r="C73" s="150"/>
      <c r="D73" s="74">
        <v>0.03</v>
      </c>
      <c r="E73" s="76">
        <f t="shared" si="1"/>
        <v>65.717088368498182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56" t="s">
        <v>100</v>
      </c>
      <c r="B74" s="149"/>
      <c r="C74" s="150"/>
      <c r="D74" s="74">
        <v>2.5000000000000001E-2</v>
      </c>
      <c r="E74" s="76">
        <f t="shared" si="1"/>
        <v>54.76424030708182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56" t="s">
        <v>101</v>
      </c>
      <c r="B75" s="149"/>
      <c r="C75" s="150"/>
      <c r="D75" s="74">
        <v>1.4999999999999999E-2</v>
      </c>
      <c r="E75" s="76">
        <f t="shared" si="1"/>
        <v>32.858544184249091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56" t="s">
        <v>102</v>
      </c>
      <c r="B76" s="149"/>
      <c r="C76" s="150"/>
      <c r="D76" s="77">
        <v>0.01</v>
      </c>
      <c r="E76" s="76">
        <f t="shared" si="1"/>
        <v>21.90569612283273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56" t="s">
        <v>103</v>
      </c>
      <c r="B77" s="149"/>
      <c r="C77" s="150"/>
      <c r="D77" s="77">
        <v>6.0000000000000001E-3</v>
      </c>
      <c r="E77" s="76">
        <f t="shared" si="1"/>
        <v>13.143417673699638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56" t="s">
        <v>104</v>
      </c>
      <c r="B78" s="149"/>
      <c r="C78" s="150"/>
      <c r="D78" s="77">
        <v>2E-3</v>
      </c>
      <c r="E78" s="76">
        <f t="shared" si="1"/>
        <v>4.3811392245665459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52" t="s">
        <v>105</v>
      </c>
      <c r="B79" s="149"/>
      <c r="C79" s="150"/>
      <c r="D79" s="78">
        <f t="shared" ref="D79:E79" si="2">SUM(D72:D78)</f>
        <v>0.28800000000000003</v>
      </c>
      <c r="E79" s="79">
        <f t="shared" si="2"/>
        <v>630.88404833758273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56" t="s">
        <v>106</v>
      </c>
      <c r="B80" s="149"/>
      <c r="C80" s="150"/>
      <c r="D80" s="77">
        <v>0.08</v>
      </c>
      <c r="E80" s="76">
        <f>C71*D80</f>
        <v>175.24556898266184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52" t="s">
        <v>72</v>
      </c>
      <c r="B81" s="149"/>
      <c r="C81" s="150"/>
      <c r="D81" s="78">
        <f t="shared" ref="D81:E81" si="3">SUM(D79:D80)</f>
        <v>0.36800000000000005</v>
      </c>
      <c r="E81" s="79">
        <f t="shared" si="3"/>
        <v>806.12961732024451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75"/>
      <c r="B82" s="75"/>
      <c r="C82" s="75"/>
      <c r="D82" s="75"/>
      <c r="E82" s="7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54" t="s">
        <v>107</v>
      </c>
      <c r="B83" s="149"/>
      <c r="C83" s="149"/>
      <c r="D83" s="149"/>
      <c r="E83" s="15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57"/>
      <c r="B84" s="149"/>
      <c r="C84" s="149"/>
      <c r="D84" s="150"/>
      <c r="E84" s="62" t="s">
        <v>87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56" t="s">
        <v>108</v>
      </c>
      <c r="B85" s="149"/>
      <c r="C85" s="149"/>
      <c r="D85" s="150"/>
      <c r="E85" s="80">
        <f>((D16*C16)*D48)-(E57*E16)</f>
        <v>163.80472727272729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56" t="s">
        <v>109</v>
      </c>
      <c r="B86" s="149"/>
      <c r="C86" s="149"/>
      <c r="D86" s="150"/>
      <c r="E86" s="80">
        <f>((C14*D14)*D48)-(((C14*D14)*D48)*E14)</f>
        <v>435.82590000000005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56" t="s">
        <v>110</v>
      </c>
      <c r="B87" s="149"/>
      <c r="C87" s="149"/>
      <c r="D87" s="150"/>
      <c r="E87" s="80">
        <f>D17</f>
        <v>24.1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56" t="s">
        <v>111</v>
      </c>
      <c r="B88" s="149"/>
      <c r="C88" s="149"/>
      <c r="D88" s="150"/>
      <c r="E88" s="8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56" t="s">
        <v>90</v>
      </c>
      <c r="B89" s="149"/>
      <c r="C89" s="149"/>
      <c r="D89" s="150"/>
      <c r="E89" s="8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52" t="s">
        <v>72</v>
      </c>
      <c r="B90" s="149"/>
      <c r="C90" s="149"/>
      <c r="D90" s="150"/>
      <c r="E90" s="81">
        <f>SUM(E85:E89)</f>
        <v>623.73062727272736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82"/>
      <c r="B91" s="82"/>
      <c r="C91" s="82"/>
      <c r="D91" s="82"/>
      <c r="E91" s="8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53" t="s">
        <v>112</v>
      </c>
      <c r="B92" s="149"/>
      <c r="C92" s="149"/>
      <c r="D92" s="149"/>
      <c r="E92" s="1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53"/>
      <c r="B93" s="149"/>
      <c r="C93" s="149"/>
      <c r="D93" s="150"/>
      <c r="E93" s="62" t="s">
        <v>87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56" t="s">
        <v>93</v>
      </c>
      <c r="B94" s="149"/>
      <c r="C94" s="149"/>
      <c r="D94" s="150"/>
      <c r="E94" s="84">
        <f>E68</f>
        <v>356.59906682872736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56" t="s">
        <v>113</v>
      </c>
      <c r="B95" s="149"/>
      <c r="C95" s="149"/>
      <c r="D95" s="150"/>
      <c r="E95" s="84">
        <f>E81</f>
        <v>806.12961732024451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56" t="s">
        <v>107</v>
      </c>
      <c r="B96" s="149"/>
      <c r="C96" s="149"/>
      <c r="D96" s="150"/>
      <c r="E96" s="84">
        <f>E90</f>
        <v>623.73062727272736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52" t="s">
        <v>114</v>
      </c>
      <c r="B97" s="149"/>
      <c r="C97" s="149"/>
      <c r="D97" s="150"/>
      <c r="E97" s="85">
        <f>SUM(E94:E96)</f>
        <v>1786.4593114216991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75"/>
      <c r="B98" s="75"/>
      <c r="C98" s="75"/>
      <c r="D98" s="75"/>
      <c r="E98" s="7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53" t="s">
        <v>115</v>
      </c>
      <c r="B99" s="149"/>
      <c r="C99" s="149"/>
      <c r="D99" s="149"/>
      <c r="E99" s="1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59"/>
      <c r="B100" s="60"/>
      <c r="C100" s="60"/>
      <c r="D100" s="60"/>
      <c r="E100" s="8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85" t="s">
        <v>116</v>
      </c>
      <c r="B101" s="149"/>
      <c r="C101" s="150"/>
      <c r="D101" s="87" t="s">
        <v>86</v>
      </c>
      <c r="E101" s="88" t="s">
        <v>87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56" t="s">
        <v>117</v>
      </c>
      <c r="B102" s="149"/>
      <c r="C102" s="150"/>
      <c r="D102" s="11"/>
      <c r="E102" s="89">
        <f>((((E60+E68+E80+E90)/C20)*E20)/B20)*C22</f>
        <v>98.779576090464971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86" t="s">
        <v>118</v>
      </c>
      <c r="B103" s="149"/>
      <c r="C103" s="150"/>
      <c r="D103" s="90">
        <v>0.08</v>
      </c>
      <c r="E103" s="9">
        <f>E102*D103</f>
        <v>7.9023660872371977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86" t="s">
        <v>119</v>
      </c>
      <c r="B104" s="149"/>
      <c r="C104" s="150"/>
      <c r="D104" s="90">
        <v>0.4</v>
      </c>
      <c r="E104" s="9">
        <f>(((((E60+E68)/C20)*E20)*D103)*D104)*C22</f>
        <v>27.793947240650169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87" t="s">
        <v>120</v>
      </c>
      <c r="B105" s="149"/>
      <c r="C105" s="150"/>
      <c r="D105" s="90"/>
      <c r="E105" s="91">
        <f>SUM(E102:E104)</f>
        <v>134.47588941835232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92"/>
      <c r="B106" s="92"/>
      <c r="C106" s="92"/>
      <c r="D106" s="93"/>
      <c r="E106" s="9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85" t="s">
        <v>121</v>
      </c>
      <c r="B107" s="149"/>
      <c r="C107" s="150"/>
      <c r="D107" s="90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56" t="s">
        <v>122</v>
      </c>
      <c r="B108" s="149"/>
      <c r="C108" s="150"/>
      <c r="D108" s="11"/>
      <c r="E108" s="9">
        <f>((((E60+E97)/C20)*7)/B20)*C23</f>
        <v>27.912508521555601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86" t="s">
        <v>123</v>
      </c>
      <c r="B109" s="149"/>
      <c r="C109" s="150"/>
      <c r="D109" s="77">
        <f>D81</f>
        <v>0.36800000000000005</v>
      </c>
      <c r="E109" s="9">
        <f>E108*D109</f>
        <v>10.271803135932462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86" t="s">
        <v>124</v>
      </c>
      <c r="B110" s="149"/>
      <c r="C110" s="150"/>
      <c r="D110" s="11"/>
      <c r="E110" s="9">
        <f>(((((E60+E68)/C20)*E20)*D103)*D104)*C23</f>
        <v>27.793947240650169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87" t="s">
        <v>125</v>
      </c>
      <c r="B111" s="149"/>
      <c r="C111" s="150"/>
      <c r="D111" s="11"/>
      <c r="E111" s="91">
        <f>SUM(E108:E110)</f>
        <v>65.978258898138236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92"/>
      <c r="B112" s="92"/>
      <c r="C112" s="92"/>
      <c r="D112" s="75"/>
      <c r="E112" s="9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88" t="s">
        <v>126</v>
      </c>
      <c r="B113" s="149"/>
      <c r="C113" s="150"/>
      <c r="D113" s="66"/>
      <c r="E113" s="86" t="s">
        <v>87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89" t="s">
        <v>127</v>
      </c>
      <c r="B114" s="149"/>
      <c r="C114" s="150"/>
      <c r="D114" s="66"/>
      <c r="E114" s="95">
        <f>-E68*C24</f>
        <v>-7.702539843500511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90" t="s">
        <v>128</v>
      </c>
      <c r="B115" s="149"/>
      <c r="C115" s="150"/>
      <c r="D115" s="97"/>
      <c r="E115" s="98">
        <f>SUM(E114)</f>
        <v>-7.702539843500511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96"/>
      <c r="B116" s="99"/>
      <c r="C116" s="100"/>
      <c r="D116" s="97"/>
      <c r="E116" s="9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91" t="s">
        <v>129</v>
      </c>
      <c r="B117" s="149"/>
      <c r="C117" s="149"/>
      <c r="D117" s="150"/>
      <c r="E117" s="86" t="s">
        <v>87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56" t="s">
        <v>116</v>
      </c>
      <c r="B118" s="149"/>
      <c r="C118" s="149"/>
      <c r="D118" s="150"/>
      <c r="E118" s="91">
        <f>E105</f>
        <v>134.47588941835232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56" t="s">
        <v>121</v>
      </c>
      <c r="B119" s="149"/>
      <c r="C119" s="149"/>
      <c r="D119" s="150"/>
      <c r="E119" s="91">
        <f>E111</f>
        <v>65.978258898138236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86" t="s">
        <v>126</v>
      </c>
      <c r="B120" s="149"/>
      <c r="C120" s="149"/>
      <c r="D120" s="150"/>
      <c r="E120" s="98">
        <f>E115</f>
        <v>-7.702539843500511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52" t="s">
        <v>130</v>
      </c>
      <c r="B121" s="149"/>
      <c r="C121" s="150"/>
      <c r="D121" s="66"/>
      <c r="E121" s="101">
        <f>SUM(E118:E120)</f>
        <v>192.75160847299003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75"/>
      <c r="B122" s="75"/>
      <c r="C122" s="75"/>
      <c r="D122" s="75"/>
      <c r="E122" s="7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53" t="s">
        <v>131</v>
      </c>
      <c r="B123" s="149"/>
      <c r="C123" s="149"/>
      <c r="D123" s="149"/>
      <c r="E123" s="15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54" t="s">
        <v>132</v>
      </c>
      <c r="B124" s="149"/>
      <c r="C124" s="149"/>
      <c r="D124" s="149"/>
      <c r="E124" s="15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53" t="s">
        <v>133</v>
      </c>
      <c r="B125" s="150"/>
      <c r="C125" s="101">
        <f>(E60+E97+E121)/D48</f>
        <v>180.15030544957014</v>
      </c>
      <c r="D125" s="102" t="s">
        <v>134</v>
      </c>
      <c r="E125" s="62" t="s">
        <v>87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89" t="s">
        <v>60</v>
      </c>
      <c r="B126" s="149"/>
      <c r="C126" s="150"/>
      <c r="D126" s="103"/>
      <c r="E126" s="104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89" t="s">
        <v>61</v>
      </c>
      <c r="B127" s="149"/>
      <c r="C127" s="150"/>
      <c r="D127" s="103">
        <v>1</v>
      </c>
      <c r="E127" s="104">
        <f>(C125*D127)/12</f>
        <v>15.012525454130845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89" t="s">
        <v>62</v>
      </c>
      <c r="B128" s="149"/>
      <c r="C128" s="150"/>
      <c r="D128" s="103">
        <v>1.7</v>
      </c>
      <c r="E128" s="104">
        <f>(C125*D128)/12</f>
        <v>25.521293272022437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89" t="s">
        <v>63</v>
      </c>
      <c r="B129" s="149"/>
      <c r="C129" s="150"/>
      <c r="D129" s="103">
        <v>3.4521000000000002</v>
      </c>
      <c r="E129" s="104">
        <f>(C125*D129)/12</f>
        <v>51.824739120205095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89" t="s">
        <v>64</v>
      </c>
      <c r="B130" s="149"/>
      <c r="C130" s="150"/>
      <c r="D130" s="103">
        <v>0.30630000000000002</v>
      </c>
      <c r="E130" s="104">
        <f>(C125*D130)/12</f>
        <v>4.5983365466002786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89" t="s">
        <v>65</v>
      </c>
      <c r="B131" s="149"/>
      <c r="C131" s="150"/>
      <c r="D131" s="103">
        <v>4.1500000000000002E-2</v>
      </c>
      <c r="E131" s="104">
        <f>(C125*D131)/12</f>
        <v>0.62301980634643017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89" t="s">
        <v>66</v>
      </c>
      <c r="B132" s="149"/>
      <c r="C132" s="150"/>
      <c r="D132" s="103">
        <v>4.8899999999999999E-2</v>
      </c>
      <c r="E132" s="104">
        <f>(C125*D132)/12</f>
        <v>0.73411249470699824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89" t="s">
        <v>67</v>
      </c>
      <c r="B133" s="149"/>
      <c r="C133" s="150"/>
      <c r="D133" s="103">
        <v>0.02</v>
      </c>
      <c r="E133" s="104">
        <f>(C125*D133)/12</f>
        <v>0.30025050908261691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89" t="s">
        <v>68</v>
      </c>
      <c r="B134" s="149"/>
      <c r="C134" s="150"/>
      <c r="D134" s="103">
        <v>4.0000000000000001E-3</v>
      </c>
      <c r="E134" s="104">
        <f>(C125*D134)/12</f>
        <v>6.0050101816523378E-2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89" t="s">
        <v>69</v>
      </c>
      <c r="B135" s="149"/>
      <c r="C135" s="150"/>
      <c r="D135" s="103">
        <v>0.06</v>
      </c>
      <c r="E135" s="104">
        <f>(C125*D135)/12</f>
        <v>0.90075152724785068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89" t="s">
        <v>70</v>
      </c>
      <c r="B136" s="149"/>
      <c r="C136" s="150"/>
      <c r="D136" s="103">
        <v>3.282</v>
      </c>
      <c r="E136" s="104">
        <f>(C125*D136)/12</f>
        <v>49.27110854045744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89" t="s">
        <v>71</v>
      </c>
      <c r="B137" s="149"/>
      <c r="C137" s="150"/>
      <c r="D137" s="103">
        <v>1.32E-2</v>
      </c>
      <c r="E137" s="104">
        <f>(C125*D137)/12</f>
        <v>0.19816533599452715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52" t="s">
        <v>135</v>
      </c>
      <c r="B138" s="149"/>
      <c r="C138" s="150"/>
      <c r="D138" s="105">
        <f t="shared" ref="D138:E138" si="4">SUM(D126:D137)</f>
        <v>9.927999999999999</v>
      </c>
      <c r="E138" s="85">
        <f t="shared" si="4"/>
        <v>149.04435270861106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69"/>
      <c r="B139" s="106"/>
      <c r="C139" s="106"/>
      <c r="D139" s="107"/>
      <c r="E139" s="10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53" t="s">
        <v>136</v>
      </c>
      <c r="B140" s="149"/>
      <c r="C140" s="149"/>
      <c r="D140" s="149"/>
      <c r="E140" s="15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92" t="s">
        <v>1</v>
      </c>
      <c r="B141" s="149"/>
      <c r="C141" s="149"/>
      <c r="D141" s="150"/>
      <c r="E141" s="62" t="s">
        <v>87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93" t="s">
        <v>137</v>
      </c>
      <c r="B142" s="149"/>
      <c r="C142" s="149"/>
      <c r="D142" s="150"/>
      <c r="E142" s="104">
        <f>Insumos_Capina!E23</f>
        <v>1032.8791666666666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52" t="s">
        <v>138</v>
      </c>
      <c r="B143" s="149"/>
      <c r="C143" s="149"/>
      <c r="D143" s="150"/>
      <c r="E143" s="85">
        <f>SUM(E142)</f>
        <v>1032.8791666666666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82"/>
      <c r="B144" s="82"/>
      <c r="C144" s="82"/>
      <c r="D144" s="82"/>
      <c r="E144" s="10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53" t="s">
        <v>139</v>
      </c>
      <c r="B145" s="149"/>
      <c r="C145" s="149"/>
      <c r="D145" s="150"/>
      <c r="E145" s="62" t="s">
        <v>87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56" t="s">
        <v>140</v>
      </c>
      <c r="B146" s="149"/>
      <c r="C146" s="149"/>
      <c r="D146" s="150"/>
      <c r="E146" s="104">
        <f>E60</f>
        <v>1833.9705454545456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56" t="s">
        <v>141</v>
      </c>
      <c r="B147" s="149"/>
      <c r="C147" s="149"/>
      <c r="D147" s="150"/>
      <c r="E147" s="104">
        <f>E97</f>
        <v>1786.4593114216991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56" t="s">
        <v>142</v>
      </c>
      <c r="B148" s="149"/>
      <c r="C148" s="149"/>
      <c r="D148" s="150"/>
      <c r="E148" s="104">
        <f>E121</f>
        <v>192.75160847299003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56" t="s">
        <v>143</v>
      </c>
      <c r="B149" s="149"/>
      <c r="C149" s="149"/>
      <c r="D149" s="150"/>
      <c r="E149" s="104">
        <f>E138</f>
        <v>149.04435270861106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56" t="s">
        <v>144</v>
      </c>
      <c r="B150" s="149"/>
      <c r="C150" s="149"/>
      <c r="D150" s="150"/>
      <c r="E150" s="104">
        <f>E143</f>
        <v>1032.8791666666666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52" t="s">
        <v>138</v>
      </c>
      <c r="B151" s="149"/>
      <c r="C151" s="149"/>
      <c r="D151" s="150"/>
      <c r="E151" s="85">
        <f>SUM(E146:E150)</f>
        <v>4995.1049847245122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53" t="s">
        <v>145</v>
      </c>
      <c r="B153" s="149"/>
      <c r="C153" s="149"/>
      <c r="D153" s="149"/>
      <c r="E153" s="15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55"/>
      <c r="B154" s="150"/>
      <c r="C154" s="62" t="s">
        <v>146</v>
      </c>
      <c r="D154" s="62" t="s">
        <v>147</v>
      </c>
      <c r="E154" s="62" t="s">
        <v>87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56" t="s">
        <v>148</v>
      </c>
      <c r="B155" s="150"/>
      <c r="C155" s="67">
        <f>E151</f>
        <v>4995.1049847245122</v>
      </c>
      <c r="D155" s="74">
        <v>0.2</v>
      </c>
      <c r="E155" s="67">
        <f t="shared" ref="E155:E156" si="5">C155*D155</f>
        <v>999.02099694490244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56" t="s">
        <v>149</v>
      </c>
      <c r="B156" s="150"/>
      <c r="C156" s="67">
        <f>E151+E155</f>
        <v>5994.1259816694146</v>
      </c>
      <c r="D156" s="74">
        <v>0.2</v>
      </c>
      <c r="E156" s="67">
        <f t="shared" si="5"/>
        <v>1198.825196333883</v>
      </c>
      <c r="F156" s="1"/>
      <c r="G156" s="110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54" t="s">
        <v>150</v>
      </c>
      <c r="B157" s="149"/>
      <c r="C157" s="149"/>
      <c r="D157" s="149"/>
      <c r="E157" s="15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56" t="s">
        <v>151</v>
      </c>
      <c r="B158" s="150"/>
      <c r="C158" s="104">
        <f>(C156+E156)/((100-(D161*100))/100)</f>
        <v>8197.0953595479168</v>
      </c>
      <c r="D158" s="111">
        <v>1.6500000000000001E-2</v>
      </c>
      <c r="E158" s="112">
        <f t="shared" ref="E158:E160" si="6">C158*D158</f>
        <v>135.25207343254064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56" t="s">
        <v>152</v>
      </c>
      <c r="B159" s="150"/>
      <c r="C159" s="104">
        <f>(C156+E156)/((100-(D161*100))/100)</f>
        <v>8197.0953595479168</v>
      </c>
      <c r="D159" s="111">
        <v>7.5999999999999998E-2</v>
      </c>
      <c r="E159" s="112">
        <f t="shared" si="6"/>
        <v>622.97924732564161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56" t="s">
        <v>153</v>
      </c>
      <c r="B160" s="150"/>
      <c r="C160" s="104">
        <f>(C156+E156)/((100-(D161*100))/100)</f>
        <v>8197.0953595479168</v>
      </c>
      <c r="D160" s="141">
        <v>0.03</v>
      </c>
      <c r="E160" s="112">
        <f t="shared" si="6"/>
        <v>245.91286078643751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52" t="s">
        <v>154</v>
      </c>
      <c r="B161" s="149"/>
      <c r="C161" s="150"/>
      <c r="D161" s="78">
        <f t="shared" ref="D161:E161" si="7">SUM(D158:D160)</f>
        <v>0.1225</v>
      </c>
      <c r="E161" s="85">
        <f t="shared" si="7"/>
        <v>1004.1441815446198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52" t="s">
        <v>155</v>
      </c>
      <c r="B162" s="149"/>
      <c r="C162" s="149"/>
      <c r="D162" s="113">
        <f t="shared" ref="D162:E162" si="8">D155+D156+D161</f>
        <v>0.52249999999999996</v>
      </c>
      <c r="E162" s="79">
        <f t="shared" si="8"/>
        <v>3201.9903748234051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53" t="s">
        <v>156</v>
      </c>
      <c r="B164" s="149"/>
      <c r="C164" s="149"/>
      <c r="D164" s="149"/>
      <c r="E164" s="86" t="s">
        <v>87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56" t="s">
        <v>140</v>
      </c>
      <c r="B165" s="149"/>
      <c r="C165" s="149"/>
      <c r="D165" s="150"/>
      <c r="E165" s="104">
        <f>E60</f>
        <v>1833.9705454545456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56" t="s">
        <v>141</v>
      </c>
      <c r="B166" s="149"/>
      <c r="C166" s="149"/>
      <c r="D166" s="150"/>
      <c r="E166" s="104">
        <f>E97</f>
        <v>1786.4593114216991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56" t="s">
        <v>142</v>
      </c>
      <c r="B167" s="149"/>
      <c r="C167" s="149"/>
      <c r="D167" s="150"/>
      <c r="E167" s="104">
        <f>E121</f>
        <v>192.75160847299003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56" t="s">
        <v>143</v>
      </c>
      <c r="B168" s="149"/>
      <c r="C168" s="149"/>
      <c r="D168" s="150"/>
      <c r="E168" s="84">
        <f t="shared" ref="E168:E169" si="9">E149</f>
        <v>149.04435270861106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56" t="s">
        <v>144</v>
      </c>
      <c r="B169" s="149"/>
      <c r="C169" s="149"/>
      <c r="D169" s="150"/>
      <c r="E169" s="104">
        <f t="shared" si="9"/>
        <v>1032.8791666666666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94" t="s">
        <v>157</v>
      </c>
      <c r="B170" s="195"/>
      <c r="C170" s="195"/>
      <c r="D170" s="166"/>
      <c r="E170" s="114">
        <f>E162</f>
        <v>3201.9903748234051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52" t="s">
        <v>158</v>
      </c>
      <c r="B171" s="149"/>
      <c r="C171" s="149"/>
      <c r="D171" s="150"/>
      <c r="E171" s="85">
        <f>SUM(E165:E170)</f>
        <v>8197.0953595479168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82"/>
      <c r="B172" s="82"/>
      <c r="C172" s="82"/>
      <c r="D172" s="82"/>
      <c r="E172" s="10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82"/>
      <c r="B173" s="82"/>
      <c r="C173" s="82"/>
      <c r="D173" s="82"/>
      <c r="E173" s="10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82"/>
      <c r="B174" s="82"/>
      <c r="C174" s="82"/>
      <c r="D174" s="82"/>
      <c r="E174" s="10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53" t="s">
        <v>159</v>
      </c>
      <c r="B175" s="149"/>
      <c r="C175" s="149"/>
      <c r="D175" s="150"/>
      <c r="E175" s="8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53"/>
      <c r="B176" s="149"/>
      <c r="C176" s="150"/>
      <c r="D176" s="115" t="s">
        <v>87</v>
      </c>
      <c r="E176" s="11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55" t="s">
        <v>22</v>
      </c>
      <c r="B177" s="149"/>
      <c r="C177" s="150"/>
      <c r="D177" s="67">
        <f>E171</f>
        <v>8197.0953595479168</v>
      </c>
      <c r="E177" s="6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55" t="s">
        <v>160</v>
      </c>
      <c r="B178" s="149"/>
      <c r="C178" s="150"/>
      <c r="D178" s="116">
        <v>222000</v>
      </c>
      <c r="E178" s="85"/>
      <c r="F178" s="14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56" t="s">
        <v>161</v>
      </c>
      <c r="B179" s="149"/>
      <c r="C179" s="150"/>
      <c r="D179" s="117">
        <f>D178/12</f>
        <v>18500</v>
      </c>
      <c r="E179" s="8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83" t="s">
        <v>162</v>
      </c>
      <c r="B180" s="149"/>
      <c r="C180" s="150"/>
      <c r="D180" s="14"/>
      <c r="E180" s="14">
        <f>D177/D179</f>
        <v>0.44308623565123872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18"/>
      <c r="B181" s="118"/>
      <c r="C181" s="118"/>
      <c r="D181" s="1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84"/>
      <c r="B182" s="144"/>
      <c r="C182" s="144"/>
      <c r="D182" s="144"/>
      <c r="E182" s="14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19"/>
      <c r="B183" s="119"/>
      <c r="C183" s="119"/>
      <c r="D183" s="119"/>
      <c r="E183" s="11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20"/>
      <c r="B184" s="120"/>
      <c r="C184" s="120"/>
      <c r="D184" s="121"/>
      <c r="E184" s="12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20"/>
      <c r="B185" s="180"/>
      <c r="C185" s="144"/>
      <c r="D185" s="144"/>
      <c r="E185" s="14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18"/>
      <c r="B186" s="118"/>
      <c r="C186" s="118"/>
      <c r="D186" s="1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82"/>
      <c r="B187" s="120"/>
      <c r="C187" s="123"/>
      <c r="D187" s="123"/>
      <c r="E187" s="12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25"/>
      <c r="B188" s="143"/>
      <c r="C188" s="144"/>
      <c r="D188" s="144"/>
      <c r="E188" s="14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82"/>
      <c r="B189" s="126"/>
      <c r="C189" s="127"/>
      <c r="D189" s="128"/>
      <c r="E189" s="12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82"/>
      <c r="B190" s="130"/>
      <c r="C190" s="127"/>
      <c r="D190" s="128"/>
      <c r="E190" s="12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82"/>
      <c r="B191" s="181"/>
      <c r="C191" s="144"/>
      <c r="D191" s="144"/>
      <c r="E191" s="14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82"/>
      <c r="B192" s="126"/>
      <c r="C192" s="127"/>
      <c r="D192" s="128"/>
      <c r="E192" s="12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92"/>
      <c r="B193" s="126"/>
      <c r="C193" s="127"/>
      <c r="D193" s="128"/>
      <c r="E193" s="12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92"/>
      <c r="B194" s="180"/>
      <c r="C194" s="144"/>
      <c r="D194" s="144"/>
      <c r="E194" s="14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92"/>
      <c r="B195" s="120"/>
      <c r="C195" s="120"/>
      <c r="D195" s="120"/>
      <c r="E195" s="1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82"/>
      <c r="B196" s="82"/>
      <c r="C196" s="127"/>
      <c r="D196" s="131"/>
      <c r="E196" s="10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82"/>
      <c r="B197" s="180"/>
      <c r="C197" s="144"/>
      <c r="D197" s="144"/>
      <c r="E197" s="14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82"/>
      <c r="B198" s="120"/>
      <c r="C198" s="120"/>
      <c r="D198" s="120"/>
      <c r="E198" s="1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25"/>
      <c r="B200" s="182"/>
      <c r="C200" s="144"/>
      <c r="D200" s="144"/>
      <c r="E200" s="14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25"/>
      <c r="B201" s="132"/>
      <c r="C201" s="132"/>
      <c r="D201" s="132"/>
      <c r="E201" s="13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25"/>
      <c r="B202" s="133"/>
      <c r="C202" s="13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25"/>
      <c r="B203" s="182"/>
      <c r="C203" s="144"/>
      <c r="D203" s="144"/>
      <c r="E203" s="14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25"/>
      <c r="B204" s="133"/>
      <c r="C204" s="13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43"/>
      <c r="B205" s="144"/>
      <c r="C205" s="144"/>
      <c r="D205" s="144"/>
      <c r="E205" s="14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82"/>
      <c r="B207" s="120"/>
      <c r="C207" s="123"/>
      <c r="D207" s="123"/>
      <c r="E207" s="12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35"/>
      <c r="B208" s="136"/>
      <c r="C208" s="137"/>
      <c r="D208" s="128"/>
      <c r="E208" s="13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82"/>
      <c r="B209" s="130"/>
      <c r="C209" s="127"/>
      <c r="D209" s="128"/>
      <c r="E209" s="12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82"/>
      <c r="B210" s="126"/>
      <c r="C210" s="127"/>
      <c r="D210" s="128"/>
      <c r="E210" s="12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82"/>
      <c r="B211" s="130"/>
      <c r="C211" s="127"/>
      <c r="D211" s="128"/>
      <c r="E211" s="12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35"/>
      <c r="B212" s="139"/>
      <c r="C212" s="137"/>
      <c r="D212" s="128"/>
      <c r="E212" s="13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35"/>
      <c r="B213" s="136"/>
      <c r="C213" s="137"/>
      <c r="D213" s="128"/>
      <c r="E213" s="13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82"/>
      <c r="B214" s="130"/>
      <c r="C214" s="127"/>
      <c r="D214" s="128"/>
      <c r="E214" s="12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82"/>
      <c r="B215" s="126"/>
      <c r="C215" s="127"/>
      <c r="D215" s="128"/>
      <c r="E215" s="12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92"/>
      <c r="B216" s="126"/>
      <c r="C216" s="127"/>
      <c r="D216" s="128"/>
      <c r="E216" s="1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92"/>
      <c r="B217" s="126"/>
      <c r="C217" s="127"/>
      <c r="D217" s="128"/>
      <c r="E217" s="12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82"/>
      <c r="B218" s="82"/>
      <c r="C218" s="127"/>
      <c r="D218" s="131"/>
      <c r="E218" s="10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25"/>
      <c r="B220" s="1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25"/>
      <c r="B221" s="133"/>
      <c r="C221" s="13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4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3">
    <mergeCell ref="A147:D147"/>
    <mergeCell ref="A148:D148"/>
    <mergeCell ref="A165:D165"/>
    <mergeCell ref="A166:D166"/>
    <mergeCell ref="A167:D167"/>
    <mergeCell ref="A168:D168"/>
    <mergeCell ref="A169:D169"/>
    <mergeCell ref="A170:D170"/>
    <mergeCell ref="A171:D171"/>
    <mergeCell ref="A136:C136"/>
    <mergeCell ref="A137:C137"/>
    <mergeCell ref="A138:C138"/>
    <mergeCell ref="A140:E140"/>
    <mergeCell ref="A141:D141"/>
    <mergeCell ref="A142:D142"/>
    <mergeCell ref="A143:D143"/>
    <mergeCell ref="A145:D145"/>
    <mergeCell ref="A146:D146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119:D119"/>
    <mergeCell ref="A162:C162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153:E153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93:D93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43:D43"/>
    <mergeCell ref="A47:C47"/>
    <mergeCell ref="A48:C48"/>
    <mergeCell ref="A53:E53"/>
    <mergeCell ref="A54:E54"/>
    <mergeCell ref="A55:E55"/>
    <mergeCell ref="A58:C58"/>
    <mergeCell ref="A59:C59"/>
    <mergeCell ref="A92:E92"/>
    <mergeCell ref="A19:B19"/>
    <mergeCell ref="A21:C21"/>
    <mergeCell ref="A24:B24"/>
    <mergeCell ref="A27:E27"/>
    <mergeCell ref="A28:A29"/>
    <mergeCell ref="B28:B29"/>
    <mergeCell ref="C28:C29"/>
    <mergeCell ref="D28:E28"/>
    <mergeCell ref="A42:D42"/>
    <mergeCell ref="A90:D90"/>
    <mergeCell ref="C8:E8"/>
    <mergeCell ref="C9:E9"/>
    <mergeCell ref="C11:E11"/>
    <mergeCell ref="C12:E12"/>
    <mergeCell ref="C10:E10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80:C80"/>
    <mergeCell ref="A81:C81"/>
    <mergeCell ref="A83:E83"/>
    <mergeCell ref="A84:D84"/>
    <mergeCell ref="A85:D85"/>
    <mergeCell ref="A86:D86"/>
    <mergeCell ref="A87:D87"/>
    <mergeCell ref="A88:D88"/>
    <mergeCell ref="A89:D89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A67:C67"/>
    <mergeCell ref="A68:D68"/>
    <mergeCell ref="A70:E70"/>
  </mergeCells>
  <pageMargins left="0.511811024" right="0.511811024" top="0.78740157499999996" bottom="0.7874015749999999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Insumos_Corte de Grama</vt:lpstr>
      <vt:lpstr>Insumos_Capina</vt:lpstr>
      <vt:lpstr>Corte de Grama_8h</vt:lpstr>
      <vt:lpstr>Capina_8h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</cp:lastModifiedBy>
  <dcterms:created xsi:type="dcterms:W3CDTF">2018-08-22T16:54:47Z</dcterms:created>
  <dcterms:modified xsi:type="dcterms:W3CDTF">2025-02-17T18:19:21Z</dcterms:modified>
</cp:coreProperties>
</file>